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Mis Documentos\GERENCIA AUTOS\Licitacion Peritos\"/>
    </mc:Choice>
  </mc:AlternateContent>
  <xr:revisionPtr revIDLastSave="0" documentId="8_{15354190-3BA2-4EAA-8C3B-1C36FC06FA36}" xr6:coauthVersionLast="47" xr6:coauthVersionMax="47" xr10:uidLastSave="{00000000-0000-0000-0000-000000000000}"/>
  <workbookProtection workbookAlgorithmName="SHA-512" workbookHashValue="tcNnfftrwAqAk/aB4+v7iYWADIOvnotBId9rOHJeQ9EvlQgdF696Hc0GVNmT8eiZYisIk8dSWH4cZzdW6jrXwA==" workbookSaltValue="THdtBX2wiQ2WJ0K8lqY0Sg==" workbookSpinCount="100000" lockStructure="1"/>
  <bookViews>
    <workbookView xWindow="-120" yWindow="-120" windowWidth="29040" windowHeight="15840" firstSheet="1" activeTab="1" xr2:uid="{7815F022-2178-4BFF-9DC6-4DC6E5822833}"/>
  </bookViews>
  <sheets>
    <sheet name="Hoja1" sheetId="1" state="hidden" r:id="rId1"/>
    <sheet name="Formato de cotización" sheetId="13" r:id="rId2"/>
    <sheet name="Anexo tope de precio" sheetId="4" state="hidden" r:id="rId3"/>
    <sheet name="Anexo tope de precio." sheetId="14" r:id="rId4"/>
    <sheet name="Punto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3" l="1"/>
  <c r="G7" i="13"/>
  <c r="G6" i="13"/>
  <c r="G5" i="13"/>
  <c r="G12" i="13"/>
  <c r="G11" i="13"/>
  <c r="G10" i="13"/>
  <c r="G30" i="13"/>
  <c r="G31" i="13"/>
  <c r="G41" i="13"/>
  <c r="G42" i="13"/>
  <c r="G49" i="14"/>
  <c r="G46" i="14"/>
  <c r="G43" i="14"/>
  <c r="G38" i="14"/>
  <c r="G33" i="14"/>
  <c r="G28" i="14"/>
  <c r="G23" i="14"/>
  <c r="G18" i="14"/>
  <c r="G13" i="14"/>
  <c r="G8" i="14"/>
  <c r="G5" i="14"/>
  <c r="G6" i="14"/>
  <c r="G7" i="14"/>
  <c r="G10" i="14"/>
  <c r="G11" i="14"/>
  <c r="G12" i="14"/>
  <c r="G15" i="14"/>
  <c r="G16" i="14"/>
  <c r="G17" i="14"/>
  <c r="G20" i="14"/>
  <c r="G21" i="14"/>
  <c r="G22" i="14"/>
  <c r="G25" i="14"/>
  <c r="G26" i="14"/>
  <c r="G27" i="14"/>
  <c r="G30" i="14"/>
  <c r="G32" i="14"/>
  <c r="G35" i="14"/>
  <c r="G36" i="14"/>
  <c r="G37" i="14"/>
  <c r="G40" i="14"/>
  <c r="G45" i="14"/>
  <c r="H45" i="14"/>
  <c r="H46" i="14" s="1"/>
  <c r="H40" i="14"/>
  <c r="H43" i="14" s="1"/>
  <c r="H37" i="14"/>
  <c r="H36" i="14"/>
  <c r="H35" i="14"/>
  <c r="H38" i="14" s="1"/>
  <c r="H32" i="14"/>
  <c r="H30" i="14"/>
  <c r="H33" i="14" s="1"/>
  <c r="H27" i="14"/>
  <c r="H26" i="14"/>
  <c r="H25" i="14"/>
  <c r="H22" i="14"/>
  <c r="H21" i="14"/>
  <c r="H20" i="14"/>
  <c r="H17" i="14"/>
  <c r="H16" i="14"/>
  <c r="H15" i="14"/>
  <c r="H18" i="14" s="1"/>
  <c r="H12" i="14"/>
  <c r="H11" i="14"/>
  <c r="H10" i="14"/>
  <c r="H13" i="14" s="1"/>
  <c r="H7" i="14"/>
  <c r="H6" i="14"/>
  <c r="H5" i="14"/>
  <c r="H8" i="14" l="1"/>
  <c r="H28" i="14"/>
  <c r="H23" i="14"/>
  <c r="D47" i="13"/>
  <c r="H45" i="13"/>
  <c r="H46" i="13" s="1"/>
  <c r="G46" i="13"/>
  <c r="H42" i="13"/>
  <c r="H41" i="13"/>
  <c r="H40" i="13"/>
  <c r="G40" i="13"/>
  <c r="G43" i="13" s="1"/>
  <c r="H37" i="13"/>
  <c r="G37" i="13"/>
  <c r="H36" i="13"/>
  <c r="G36" i="13"/>
  <c r="H35" i="13"/>
  <c r="H38" i="13" s="1"/>
  <c r="G35" i="13"/>
  <c r="H32" i="13"/>
  <c r="G32" i="13"/>
  <c r="G33" i="13" s="1"/>
  <c r="H30" i="13"/>
  <c r="H33" i="13" s="1"/>
  <c r="H27" i="13"/>
  <c r="G27" i="13"/>
  <c r="H26" i="13"/>
  <c r="G26" i="13"/>
  <c r="H25" i="13"/>
  <c r="G25" i="13"/>
  <c r="H22" i="13"/>
  <c r="G22" i="13"/>
  <c r="H21" i="13"/>
  <c r="G21" i="13"/>
  <c r="H20" i="13"/>
  <c r="G20" i="13"/>
  <c r="H17" i="13"/>
  <c r="G17" i="13"/>
  <c r="H16" i="13"/>
  <c r="H15" i="13"/>
  <c r="H18" i="13" s="1"/>
  <c r="G15" i="13"/>
  <c r="H12" i="13"/>
  <c r="H11" i="13"/>
  <c r="H10" i="13"/>
  <c r="H7" i="13"/>
  <c r="H6" i="13"/>
  <c r="H5" i="13"/>
  <c r="H43" i="4"/>
  <c r="H23" i="4"/>
  <c r="H18" i="4"/>
  <c r="H46" i="4"/>
  <c r="G46" i="4"/>
  <c r="H49" i="4"/>
  <c r="G49" i="4"/>
  <c r="H42" i="4"/>
  <c r="H41" i="4"/>
  <c r="H40" i="4"/>
  <c r="G43" i="4"/>
  <c r="G40" i="4"/>
  <c r="H38" i="4"/>
  <c r="H45" i="4"/>
  <c r="G45" i="4"/>
  <c r="G38" i="4"/>
  <c r="H37" i="4"/>
  <c r="G37" i="4"/>
  <c r="H36" i="4"/>
  <c r="G36" i="4"/>
  <c r="H35" i="4"/>
  <c r="G35" i="4"/>
  <c r="H33" i="4"/>
  <c r="G33" i="4"/>
  <c r="H32" i="4"/>
  <c r="G32" i="4"/>
  <c r="H30" i="4"/>
  <c r="G30" i="4"/>
  <c r="H28" i="4"/>
  <c r="G28" i="4"/>
  <c r="H27" i="4"/>
  <c r="G27" i="4"/>
  <c r="H26" i="4"/>
  <c r="G26" i="4"/>
  <c r="H25" i="4"/>
  <c r="G25" i="4"/>
  <c r="H22" i="4"/>
  <c r="G22" i="4"/>
  <c r="H21" i="4"/>
  <c r="G21" i="4"/>
  <c r="G23" i="4" s="1"/>
  <c r="H20" i="4"/>
  <c r="G20" i="4"/>
  <c r="G13" i="4"/>
  <c r="G18" i="4"/>
  <c r="H17" i="4"/>
  <c r="G17" i="4"/>
  <c r="H16" i="4"/>
  <c r="G16" i="4"/>
  <c r="H15" i="4"/>
  <c r="G15" i="4"/>
  <c r="H28" i="13" l="1"/>
  <c r="H49" i="14"/>
  <c r="I49" i="14" s="1"/>
  <c r="H23" i="13"/>
  <c r="H8" i="13"/>
  <c r="H13" i="13"/>
  <c r="H43" i="13"/>
  <c r="G38" i="13"/>
  <c r="G28" i="13"/>
  <c r="G23" i="13"/>
  <c r="G13" i="13"/>
  <c r="G8" i="13"/>
  <c r="G49" i="13" s="1"/>
  <c r="H49" i="13"/>
  <c r="G16" i="13"/>
  <c r="G18" i="13" s="1"/>
  <c r="H12" i="4"/>
  <c r="H11" i="4"/>
  <c r="H10" i="4"/>
  <c r="H13" i="4" s="1"/>
  <c r="G12" i="4" l="1"/>
  <c r="G11" i="4"/>
  <c r="G10" i="4"/>
  <c r="H7" i="4"/>
  <c r="H6" i="4"/>
  <c r="H5" i="4"/>
  <c r="G7" i="4"/>
  <c r="G6" i="4"/>
  <c r="G5" i="4"/>
  <c r="G8" i="4"/>
  <c r="H8" i="4" l="1"/>
  <c r="D47" i="4" l="1"/>
  <c r="D16" i="4"/>
  <c r="D17" i="4"/>
  <c r="D15" i="4"/>
  <c r="J9" i="2" l="1"/>
  <c r="J13" i="2"/>
  <c r="J17" i="2"/>
  <c r="J21" i="2"/>
  <c r="J25" i="2"/>
  <c r="J29" i="2"/>
  <c r="J33" i="2"/>
  <c r="J37" i="2"/>
  <c r="J5" i="2"/>
  <c r="N9" i="2"/>
  <c r="N13" i="2"/>
  <c r="N17" i="2"/>
  <c r="N21" i="2"/>
  <c r="N25" i="2"/>
  <c r="N29" i="2"/>
  <c r="N33" i="2"/>
  <c r="N37" i="2"/>
  <c r="N5" i="2"/>
  <c r="L9" i="2"/>
  <c r="L13" i="2"/>
  <c r="L17" i="2"/>
  <c r="L21" i="2"/>
  <c r="L25" i="2"/>
  <c r="L29" i="2"/>
  <c r="L33" i="2"/>
  <c r="L37" i="2"/>
  <c r="L5" i="2"/>
  <c r="H37" i="2"/>
  <c r="H33" i="2"/>
  <c r="H29" i="2"/>
  <c r="H25" i="2"/>
  <c r="H21" i="2"/>
  <c r="H17" i="2"/>
  <c r="H13" i="2"/>
  <c r="H9" i="2"/>
  <c r="H5" i="2"/>
  <c r="D39" i="2"/>
  <c r="M39" i="2"/>
  <c r="K39" i="2"/>
  <c r="I39" i="2"/>
  <c r="G39" i="2"/>
  <c r="L13" i="1"/>
  <c r="L12" i="1"/>
  <c r="L11" i="1"/>
  <c r="L10" i="1"/>
  <c r="L9" i="1"/>
  <c r="L8" i="1"/>
  <c r="L7" i="1"/>
  <c r="L6" i="1"/>
  <c r="L5" i="1"/>
  <c r="K14" i="1"/>
  <c r="J14" i="1"/>
  <c r="O13" i="1"/>
  <c r="O12" i="1"/>
  <c r="O11" i="1"/>
  <c r="O10" i="1"/>
  <c r="O9" i="1"/>
  <c r="O8" i="1"/>
  <c r="O7" i="1"/>
  <c r="O6" i="1"/>
  <c r="O5" i="1"/>
  <c r="N14" i="1"/>
  <c r="M14" i="1"/>
  <c r="I6" i="1"/>
  <c r="I7" i="1"/>
  <c r="I14" i="1"/>
  <c r="H14" i="1"/>
  <c r="G14" i="1"/>
  <c r="F14" i="1"/>
  <c r="E14" i="1"/>
  <c r="I13" i="1"/>
  <c r="H13" i="1"/>
  <c r="F13" i="1"/>
  <c r="D14" i="1"/>
  <c r="C14" i="1"/>
  <c r="I8" i="1"/>
  <c r="I9" i="1"/>
  <c r="I10" i="1"/>
  <c r="I11" i="1"/>
  <c r="I12" i="1"/>
  <c r="I5" i="1"/>
  <c r="F12" i="1"/>
  <c r="F11" i="1"/>
  <c r="F10" i="1"/>
  <c r="F9" i="1"/>
  <c r="F8" i="1"/>
  <c r="F7" i="1"/>
  <c r="F6" i="1"/>
  <c r="F5" i="1"/>
  <c r="O21" i="2" l="1"/>
  <c r="O17" i="2"/>
  <c r="O25" i="2"/>
  <c r="O5" i="2"/>
  <c r="O29" i="2"/>
  <c r="O9" i="2"/>
  <c r="O33" i="2"/>
  <c r="O13" i="2"/>
  <c r="O37" i="2"/>
  <c r="H39" i="2"/>
  <c r="L39" i="2"/>
  <c r="J39" i="2"/>
  <c r="J40" i="2" s="1"/>
  <c r="N39" i="2"/>
  <c r="L14" i="1"/>
  <c r="O14" i="1"/>
  <c r="O39" i="2" l="1"/>
  <c r="P9" i="2" s="1"/>
  <c r="R9" i="2" s="1"/>
  <c r="P37" i="2" l="1"/>
  <c r="R37" i="2" s="1"/>
  <c r="P5" i="2"/>
  <c r="R5" i="2" s="1"/>
  <c r="P25" i="2"/>
  <c r="R25" i="2" s="1"/>
  <c r="P29" i="2"/>
  <c r="P13" i="2"/>
  <c r="R13" i="2" s="1"/>
  <c r="P33" i="2"/>
  <c r="P17" i="2"/>
  <c r="R17" i="2" s="1"/>
  <c r="P21" i="2"/>
  <c r="R21" i="2" s="1"/>
</calcChain>
</file>

<file path=xl/sharedStrings.xml><?xml version="1.0" encoding="utf-8"?>
<sst xmlns="http://schemas.openxmlformats.org/spreadsheetml/2006/main" count="380" uniqueCount="64">
  <si>
    <t>ITEM</t>
  </si>
  <si>
    <t>CANTIDAD</t>
  </si>
  <si>
    <t>VLR UNITARIO</t>
  </si>
  <si>
    <t>IVA</t>
  </si>
  <si>
    <t>VALOR TOTAL</t>
  </si>
  <si>
    <t>(*)</t>
  </si>
  <si>
    <t>Peritaciones presenciales, seguimiento presencial (**), reporte de imprevistos y controles de calidad.</t>
  </si>
  <si>
    <t>Peritaciones virtuales perdidas menores, seguimiento en sitio (**),reporte de imprevistos y controles de calidad. (Incluye costo de herramienta de videoperitación)</t>
  </si>
  <si>
    <t>Peritaciones presenciales para responsabilidad civil y arreglo directo (incluye control de calidad)</t>
  </si>
  <si>
    <t>Peritaciones virtuales responsabilidad civil, (Incluye costo de herramienta de videoperitación)</t>
  </si>
  <si>
    <t>Peritaciones virtuales perdidas menores y seguimiento virtual.(Incluye costo de herramienta de videoperitación)</t>
  </si>
  <si>
    <t>Peritaciones presenciales, que de acuerdo con la valoración se declare perdida total. Se requiere toma de improntas en taller o bodega, generación de avalúos e inventario.</t>
  </si>
  <si>
    <t>Peritaciones virtuales, que de acuerdo con la valoración se declare pérdida total. Se requiere toma de improntas en taller o bodega, generación de avalúos e inventario. (Incluye costo de herramienta de videoperitación)</t>
  </si>
  <si>
    <t>Peritaciones virtuales que de acuerdo con la valoración se declare pérdida total, se requiere gestionar toma de improntas con en taller, generación de avalúos, inventarios. (Incluye costo de herramienta de videoperitación)</t>
  </si>
  <si>
    <t>Total</t>
  </si>
  <si>
    <t>FORMATO DE COTIZACIÓN</t>
  </si>
  <si>
    <t xml:space="preserve"> *Cantidades corresponden al promedio mensual.</t>
  </si>
  <si>
    <t>** Seguimiento a la reparación minuto dos veces por semana.</t>
  </si>
  <si>
    <t>El proveedor deberá garantizar la ejecución de las siguientes actividades:</t>
  </si>
  <si>
    <r>
      <t>·</t>
    </r>
    <r>
      <rPr>
        <sz val="7"/>
        <color rgb="FF000000"/>
        <rFont val="Times New Roman"/>
        <family val="1"/>
      </rPr>
      <t xml:space="preserve">       </t>
    </r>
    <r>
      <rPr>
        <sz val="11"/>
        <color rgb="FF000000"/>
        <rFont val="Gadugi"/>
        <family val="2"/>
      </rPr>
      <t>Seguimiento y control a la gestión administrativa de las personas a cargo.</t>
    </r>
  </si>
  <si>
    <r>
      <t>·</t>
    </r>
    <r>
      <rPr>
        <sz val="7"/>
        <color rgb="FF000000"/>
        <rFont val="Times New Roman"/>
        <family val="1"/>
      </rPr>
      <t xml:space="preserve">       </t>
    </r>
    <r>
      <rPr>
        <sz val="11"/>
        <color rgb="FF000000"/>
        <rFont val="Gadugi"/>
        <family val="2"/>
      </rPr>
      <t>Seguimiento a la gestión de la reparación por parte de los talleres al menos dos veces por semana dejando las correspondientes notas en la plataforma establecida por la Compañía, entre otros ingresos de los vehículos a los talleres, entrega de repuestos, ligue del tk, avance de la reparación.</t>
    </r>
  </si>
  <si>
    <r>
      <t>·</t>
    </r>
    <r>
      <rPr>
        <sz val="7"/>
        <color rgb="FF000000"/>
        <rFont val="Times New Roman"/>
        <family val="1"/>
      </rPr>
      <t xml:space="preserve">       </t>
    </r>
    <r>
      <rPr>
        <sz val="11"/>
        <color rgb="FF000000"/>
        <rFont val="Gadugi"/>
        <family val="2"/>
      </rPr>
      <t>Elaborar conceptos técnicos o informes periciales de acuerdo con la solicitud y tiempos indicados por la Compañía.</t>
    </r>
  </si>
  <si>
    <r>
      <t>·</t>
    </r>
    <r>
      <rPr>
        <sz val="7"/>
        <color theme="1"/>
        <rFont val="Times New Roman"/>
        <family val="1"/>
      </rPr>
      <t xml:space="preserve">       </t>
    </r>
    <r>
      <rPr>
        <sz val="11"/>
        <color rgb="FF000000"/>
        <rFont val="Gadugi"/>
        <family val="2"/>
      </rPr>
      <t>Elaboración de avalúos a nivel nacional en los tiempos indicados por la Compañía.</t>
    </r>
  </si>
  <si>
    <r>
      <t>·</t>
    </r>
    <r>
      <rPr>
        <sz val="7"/>
        <color rgb="FF000000"/>
        <rFont val="Times New Roman"/>
        <family val="1"/>
      </rPr>
      <t xml:space="preserve">       </t>
    </r>
    <r>
      <rPr>
        <sz val="11"/>
        <color rgb="FF000000"/>
        <rFont val="Gadugi"/>
        <family val="2"/>
      </rPr>
      <t>Entrega de informe nacional mensual. El proveedor entregará un informe consolidado del estado de reparación de los vehículos en proceso, casos cerrados y tiempos en reparación.</t>
    </r>
  </si>
  <si>
    <r>
      <t>·</t>
    </r>
    <r>
      <rPr>
        <sz val="7"/>
        <color rgb="FF000000"/>
        <rFont val="Times New Roman"/>
        <family val="1"/>
      </rPr>
      <t xml:space="preserve">       </t>
    </r>
    <r>
      <rPr>
        <sz val="11"/>
        <color rgb="FF000000"/>
        <rFont val="Gadugi"/>
        <family val="2"/>
      </rPr>
      <t>Informe de novedades. El proveedor informará en tiempo real las novedades presentadas, y a fin de mes presentará un informe a la Gerencia de Indemnizaciones Autos de LA PREVISORA S.A.</t>
    </r>
  </si>
  <si>
    <r>
      <t>·</t>
    </r>
    <r>
      <rPr>
        <sz val="7"/>
        <color rgb="FF000000"/>
        <rFont val="Times New Roman"/>
        <family val="1"/>
      </rPr>
      <t xml:space="preserve">       </t>
    </r>
    <r>
      <rPr>
        <sz val="11"/>
        <color rgb="FF000000"/>
        <rFont val="Gadugi"/>
        <family val="2"/>
      </rPr>
      <t>Informe mensual de video peritaciones realizadas en el periodo.</t>
    </r>
  </si>
  <si>
    <r>
      <t>·</t>
    </r>
    <r>
      <rPr>
        <sz val="7"/>
        <color rgb="FF000000"/>
        <rFont val="Times New Roman"/>
        <family val="1"/>
      </rPr>
      <t xml:space="preserve">       </t>
    </r>
    <r>
      <rPr>
        <sz val="11"/>
        <color rgb="FF000000"/>
        <rFont val="Gadugi"/>
        <family val="2"/>
      </rPr>
      <t>Informe mensual de peritaciones de bicicletas, donde se evidencien tiempos de respuesta novedades, entre otros.</t>
    </r>
  </si>
  <si>
    <t>CESVI</t>
  </si>
  <si>
    <t>COLSERAUTO</t>
  </si>
  <si>
    <t>PROASCOL</t>
  </si>
  <si>
    <t>LOSS CRITERIAN</t>
  </si>
  <si>
    <t>Peritacion virtual de Bicicletas, incluye costo de herramienta de videoperitacion, valoracion de mano de obra y repuestos</t>
  </si>
  <si>
    <t>VALOR UNIDAD CON IVA</t>
  </si>
  <si>
    <t>VALOR PROMEDIO MENSUAL CON IVA</t>
  </si>
  <si>
    <t>Tipo de vehículo</t>
  </si>
  <si>
    <t>Liviano</t>
  </si>
  <si>
    <t>Moto</t>
  </si>
  <si>
    <t>Valor maximo a cotizar total</t>
  </si>
  <si>
    <t>Total peritaciones</t>
  </si>
  <si>
    <t>Valor Maximo mensual con IVA</t>
  </si>
  <si>
    <t>1*</t>
  </si>
  <si>
    <t>Bicicletas</t>
  </si>
  <si>
    <t>* Ocasionalmente se puede presentar un caso al mes.</t>
  </si>
  <si>
    <t>Vehículo Liviano</t>
  </si>
  <si>
    <t>Vehículo Pesado</t>
  </si>
  <si>
    <t>Valor Mínimo mensual con IVA</t>
  </si>
  <si>
    <t>PUNTOS</t>
  </si>
  <si>
    <t>Cantidad Promedio</t>
  </si>
  <si>
    <t>PUNTOS TIPO DE VEHÍCULO</t>
  </si>
  <si>
    <t xml:space="preserve">Pesado </t>
  </si>
  <si>
    <t>Bicicleta</t>
  </si>
  <si>
    <t>Valor unitario Mínimo mensual con IVA</t>
  </si>
  <si>
    <t>Valor untario Maximo mensual con IVA</t>
  </si>
  <si>
    <t>ANEXO TOPE PRECIO</t>
  </si>
  <si>
    <t>Valor unitario mensual con IVA</t>
  </si>
  <si>
    <t>PUNTOS CALIFICACIÓN POR SERVICIO</t>
  </si>
  <si>
    <t>Peritaciones virtuales perdidas menores, seguimiento en sitio (**),reporte de imprevistos y controles de calidad. (Incluye costo de herramienta de video peritación)</t>
  </si>
  <si>
    <t>Peritaciones virtuales responsabilidad civil, (Incluye costo de herramienta de video peritación)</t>
  </si>
  <si>
    <t>Peritaciones virtuales perdidas menores y seguimiento virtual.(Incluye costo de herramienta de video peritación)</t>
  </si>
  <si>
    <t>Peritaciones virtuales, que de acuerdo con la valoración se declare pérdida total. Se requiere toma de improntas en taller o bodega, generación de avalúos e inventario. (Incluye costo de herramienta de video peritación)</t>
  </si>
  <si>
    <t>Peritaciones virtuales que de acuerdo con la valoración se declare pérdida total, se requiere gestionar toma de improntas con en taller, generación de avalúos, inventarios. (Incluye costo de herramienta de video peritación)</t>
  </si>
  <si>
    <t>Peritación virtual de Bicicletas, incluye costo de herramienta de video peritación, valoración de mano de obra y repuestos</t>
  </si>
  <si>
    <t>Nota: Registrar el  valor unitario del servicio ofrec ido en la columna E (VALOR UNITARIO MENSUAL CON IVA)</t>
  </si>
  <si>
    <t>Valor Total mensual con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</si>
</sst>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_-&quot;$&quot;\ * #,##0_-;\-&quot;$&quot;\ * #,##0_-;_-&quot;$&quot;\ * &quot;-&quot;??_-;_-@_-"/>
  </numFmts>
  <fonts count="14" x14ac:knownFonts="1">
    <font>
      <sz val="11"/>
      <color theme="1"/>
      <name val="Aptos Narrow"/>
      <family val="2"/>
      <scheme val="minor"/>
    </font>
    <font>
      <b/>
      <sz val="11"/>
      <color theme="1"/>
      <name val="Gadugi"/>
      <family val="2"/>
    </font>
    <font>
      <sz val="11"/>
      <color rgb="FF000000"/>
      <name val="Gadugi"/>
      <family val="2"/>
    </font>
    <font>
      <b/>
      <sz val="11"/>
      <color theme="0"/>
      <name val="Gadugi"/>
      <family val="2"/>
    </font>
    <font>
      <sz val="11"/>
      <color theme="1"/>
      <name val="Gadugi"/>
      <family val="2"/>
    </font>
    <font>
      <sz val="11"/>
      <color rgb="FF000000"/>
      <name val="Symbol"/>
      <family val="1"/>
      <charset val="2"/>
    </font>
    <font>
      <sz val="7"/>
      <color rgb="FF000000"/>
      <name val="Times New Roman"/>
      <family val="1"/>
    </font>
    <font>
      <sz val="11"/>
      <color theme="1"/>
      <name val="Symbol"/>
      <family val="1"/>
      <charset val="2"/>
    </font>
    <font>
      <sz val="7"/>
      <color theme="1"/>
      <name val="Times New Roman"/>
      <family val="1"/>
    </font>
    <font>
      <sz val="11"/>
      <color theme="1"/>
      <name val="Aptos Narrow"/>
      <family val="2"/>
      <scheme val="minor"/>
    </font>
    <font>
      <b/>
      <sz val="11"/>
      <color theme="0"/>
      <name val="Aptos Narrow"/>
      <family val="2"/>
      <scheme val="minor"/>
    </font>
    <font>
      <b/>
      <sz val="11"/>
      <color theme="0"/>
      <name val="Calibri"/>
      <family val="2"/>
    </font>
    <font>
      <b/>
      <sz val="11"/>
      <color theme="1"/>
      <name val="Aptos Narrow"/>
      <family val="2"/>
      <scheme val="minor"/>
    </font>
    <font>
      <b/>
      <sz val="11"/>
      <color rgb="FF000000"/>
      <name val="Gadugi"/>
      <family val="2"/>
    </font>
  </fonts>
  <fills count="5">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2"/>
        <bgColor indexed="64"/>
      </patternFill>
    </fill>
  </fills>
  <borders count="33">
    <border>
      <left/>
      <right/>
      <top/>
      <bottom/>
      <diagonal/>
    </border>
    <border>
      <left/>
      <right style="medium">
        <color rgb="FFBFBFBF"/>
      </right>
      <top/>
      <bottom style="medium">
        <color rgb="FFBFBFBF"/>
      </bottom>
      <diagonal/>
    </border>
    <border>
      <left style="medium">
        <color indexed="64"/>
      </left>
      <right/>
      <top/>
      <bottom/>
      <diagonal/>
    </border>
    <border>
      <left style="medium">
        <color indexed="64"/>
      </left>
      <right style="medium">
        <color rgb="FFBFBFBF"/>
      </right>
      <top/>
      <bottom style="medium">
        <color rgb="FFBFBFBF"/>
      </bottom>
      <diagonal/>
    </border>
    <border>
      <left/>
      <right style="medium">
        <color rgb="FFBFBFBF"/>
      </right>
      <top/>
      <bottom style="medium">
        <color indexed="64"/>
      </bottom>
      <diagonal/>
    </border>
    <border>
      <left style="medium">
        <color rgb="FFBFBFBF"/>
      </left>
      <right style="medium">
        <color rgb="FFBFBFBF"/>
      </right>
      <top style="medium">
        <color indexed="64"/>
      </top>
      <bottom/>
      <diagonal/>
    </border>
    <border>
      <left style="medium">
        <color rgb="FFBFBFBF"/>
      </left>
      <right style="medium">
        <color rgb="FFBFBFBF"/>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bottom style="medium">
        <color rgb="FFBFBFBF"/>
      </bottom>
      <diagonal/>
    </border>
    <border>
      <left style="medium">
        <color indexed="64"/>
      </left>
      <right style="medium">
        <color rgb="FFBFBFBF"/>
      </right>
      <top/>
      <bottom/>
      <diagonal/>
    </border>
    <border>
      <left/>
      <right style="medium">
        <color rgb="FFBFBFBF"/>
      </right>
      <top/>
      <bottom/>
      <diagonal/>
    </border>
    <border>
      <left style="medium">
        <color indexed="64"/>
      </left>
      <right style="medium">
        <color rgb="FFBFBFBF"/>
      </right>
      <top style="medium">
        <color indexed="64"/>
      </top>
      <bottom style="medium">
        <color indexed="64"/>
      </bottom>
      <diagonal/>
    </border>
    <border>
      <left/>
      <right style="medium">
        <color rgb="FFBFBFBF"/>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44" fontId="9" fillId="0" borderId="0" applyFont="0" applyFill="0" applyBorder="0" applyAlignment="0" applyProtection="0"/>
    <xf numFmtId="42" fontId="9" fillId="0" borderId="0" applyFont="0" applyFill="0" applyBorder="0" applyAlignment="0" applyProtection="0"/>
  </cellStyleXfs>
  <cellXfs count="101">
    <xf numFmtId="0" fontId="0" fillId="0" borderId="0" xfId="0"/>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3" fillId="2" borderId="4" xfId="0" applyFont="1" applyFill="1"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xf numFmtId="42" fontId="2" fillId="0" borderId="1" xfId="2" applyFont="1" applyBorder="1" applyAlignment="1">
      <alignment horizontal="center" vertical="center" wrapText="1"/>
    </xf>
    <xf numFmtId="42" fontId="2" fillId="0" borderId="1" xfId="0" applyNumberFormat="1"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horizontal="center" vertical="center" wrapText="1"/>
    </xf>
    <xf numFmtId="42" fontId="2" fillId="0" borderId="11" xfId="2" applyFont="1" applyBorder="1" applyAlignment="1">
      <alignment horizontal="center" vertical="center" wrapText="1"/>
    </xf>
    <xf numFmtId="42" fontId="2" fillId="0" borderId="11" xfId="0"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44" fontId="2" fillId="0" borderId="11" xfId="0" applyNumberFormat="1" applyFont="1" applyBorder="1" applyAlignment="1">
      <alignment horizontal="center" vertical="center" wrapText="1"/>
    </xf>
    <xf numFmtId="0" fontId="3" fillId="2" borderId="12" xfId="0" applyFont="1" applyFill="1" applyBorder="1" applyAlignment="1">
      <alignment horizontal="center" vertical="center" wrapText="1"/>
    </xf>
    <xf numFmtId="0" fontId="11" fillId="2" borderId="13" xfId="0" applyFont="1" applyFill="1" applyBorder="1" applyAlignment="1">
      <alignment horizontal="center" vertical="center"/>
    </xf>
    <xf numFmtId="42" fontId="3" fillId="2" borderId="13"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42" fontId="2" fillId="0" borderId="14" xfId="0" applyNumberFormat="1" applyFont="1" applyBorder="1" applyAlignment="1">
      <alignment horizontal="center" vertical="center" wrapText="1"/>
    </xf>
    <xf numFmtId="42" fontId="2" fillId="0" borderId="14" xfId="2" applyFont="1" applyBorder="1" applyAlignment="1">
      <alignment horizontal="center" vertical="center" wrapText="1"/>
    </xf>
    <xf numFmtId="0" fontId="11" fillId="2" borderId="14" xfId="0" applyFont="1" applyFill="1" applyBorder="1" applyAlignment="1">
      <alignment horizontal="center" vertical="center"/>
    </xf>
    <xf numFmtId="42" fontId="2" fillId="0" borderId="15" xfId="0" applyNumberFormat="1" applyFont="1" applyBorder="1" applyAlignment="1">
      <alignment horizontal="center" vertical="center" wrapText="1"/>
    </xf>
    <xf numFmtId="6" fontId="0" fillId="0" borderId="0" xfId="0" applyNumberFormat="1"/>
    <xf numFmtId="6" fontId="2" fillId="0" borderId="14"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0" fontId="3" fillId="2" borderId="21" xfId="0" applyFont="1" applyFill="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horizontal="center" vertical="center" wrapText="1"/>
    </xf>
    <xf numFmtId="0" fontId="11" fillId="2" borderId="22" xfId="0" applyFont="1" applyFill="1" applyBorder="1" applyAlignment="1">
      <alignment horizontal="center" vertical="center"/>
    </xf>
    <xf numFmtId="0" fontId="0" fillId="0" borderId="2" xfId="0" applyBorder="1"/>
    <xf numFmtId="0" fontId="0" fillId="0" borderId="23" xfId="0" applyBorder="1"/>
    <xf numFmtId="6" fontId="11" fillId="2" borderId="25" xfId="0" applyNumberFormat="1" applyFont="1" applyFill="1" applyBorder="1" applyAlignment="1">
      <alignment horizontal="center" vertical="center"/>
    </xf>
    <xf numFmtId="6" fontId="11" fillId="2" borderId="26" xfId="0" applyNumberFormat="1" applyFont="1" applyFill="1" applyBorder="1" applyAlignment="1">
      <alignment horizontal="center" vertical="center"/>
    </xf>
    <xf numFmtId="0" fontId="13" fillId="0" borderId="21" xfId="0" applyFont="1" applyBorder="1" applyAlignment="1">
      <alignment vertical="center" wrapText="1"/>
    </xf>
    <xf numFmtId="0" fontId="13" fillId="0" borderId="14" xfId="0" applyFont="1" applyBorder="1" applyAlignment="1">
      <alignment vertical="center" wrapText="1"/>
    </xf>
    <xf numFmtId="0" fontId="13" fillId="0" borderId="14" xfId="0" applyFont="1" applyBorder="1" applyAlignment="1">
      <alignment horizontal="center" vertical="center" wrapText="1"/>
    </xf>
    <xf numFmtId="6" fontId="13" fillId="0" borderId="14" xfId="0" applyNumberFormat="1" applyFont="1" applyBorder="1" applyAlignment="1">
      <alignment horizontal="center" vertical="center" wrapText="1"/>
    </xf>
    <xf numFmtId="6" fontId="13" fillId="0" borderId="22"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vertical="center" wrapText="1"/>
    </xf>
    <xf numFmtId="0" fontId="1" fillId="0" borderId="7" xfId="0" applyFont="1" applyBorder="1" applyAlignment="1">
      <alignment vertical="center"/>
    </xf>
    <xf numFmtId="0" fontId="12" fillId="0" borderId="7" xfId="0" applyFont="1" applyBorder="1"/>
    <xf numFmtId="0" fontId="3" fillId="2" borderId="3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42" fontId="3" fillId="2" borderId="25" xfId="0" applyNumberFormat="1" applyFont="1" applyFill="1" applyBorder="1" applyAlignment="1">
      <alignment horizontal="center" vertical="center" wrapText="1"/>
    </xf>
    <xf numFmtId="0" fontId="0" fillId="0" borderId="14" xfId="0" applyBorder="1"/>
    <xf numFmtId="42" fontId="0" fillId="0" borderId="14" xfId="0" applyNumberFormat="1" applyBorder="1"/>
    <xf numFmtId="9" fontId="0" fillId="0" borderId="14" xfId="0" applyNumberFormat="1" applyBorder="1"/>
    <xf numFmtId="0" fontId="0" fillId="0" borderId="30" xfId="0" applyBorder="1"/>
    <xf numFmtId="42" fontId="0" fillId="0" borderId="25" xfId="0" applyNumberFormat="1" applyBorder="1"/>
    <xf numFmtId="0" fontId="0" fillId="0" borderId="25" xfId="0" applyBorder="1"/>
    <xf numFmtId="0" fontId="0" fillId="0" borderId="22" xfId="0" applyBorder="1" applyAlignment="1">
      <alignment horizontal="center"/>
    </xf>
    <xf numFmtId="8" fontId="2" fillId="0" borderId="14" xfId="0" applyNumberFormat="1" applyFont="1" applyBorder="1" applyAlignment="1">
      <alignment horizontal="center" vertical="center" wrapText="1"/>
    </xf>
    <xf numFmtId="8" fontId="0" fillId="0" borderId="0" xfId="0" applyNumberFormat="1"/>
    <xf numFmtId="0" fontId="12" fillId="0" borderId="22" xfId="0" applyFont="1" applyBorder="1" applyAlignment="1">
      <alignment horizontal="center"/>
    </xf>
    <xf numFmtId="42" fontId="13" fillId="0" borderId="14" xfId="0" applyNumberFormat="1" applyFont="1" applyBorder="1" applyAlignment="1">
      <alignment horizontal="center" vertical="center" wrapText="1"/>
    </xf>
    <xf numFmtId="42" fontId="13" fillId="0" borderId="14" xfId="2" applyFont="1" applyBorder="1" applyAlignment="1">
      <alignment horizontal="center" vertical="center" wrapText="1"/>
    </xf>
    <xf numFmtId="42" fontId="12" fillId="0" borderId="14" xfId="0" applyNumberFormat="1" applyFont="1" applyBorder="1"/>
    <xf numFmtId="9" fontId="12" fillId="0" borderId="14" xfId="0" applyNumberFormat="1" applyFont="1" applyBorder="1"/>
    <xf numFmtId="8" fontId="2" fillId="3" borderId="14" xfId="0" applyNumberFormat="1" applyFont="1" applyFill="1" applyBorder="1" applyAlignment="1" applyProtection="1">
      <alignment horizontal="center" vertical="center" wrapText="1"/>
      <protection locked="0"/>
    </xf>
    <xf numFmtId="0" fontId="4" fillId="4" borderId="0" xfId="0" applyFont="1" applyFill="1" applyAlignment="1">
      <alignment vertical="center"/>
    </xf>
    <xf numFmtId="0" fontId="4" fillId="0" borderId="2" xfId="0" applyFont="1" applyBorder="1" applyAlignment="1">
      <alignment vertical="center"/>
    </xf>
    <xf numFmtId="0" fontId="0" fillId="0" borderId="8" xfId="0" applyBorder="1"/>
    <xf numFmtId="0" fontId="0" fillId="0" borderId="7" xfId="0" applyBorder="1"/>
    <xf numFmtId="0" fontId="0" fillId="0" borderId="32"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0" fillId="2" borderId="7" xfId="0" applyFont="1" applyFill="1" applyBorder="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0" xfId="0" applyFont="1" applyAlignment="1">
      <alignment vertical="center"/>
    </xf>
    <xf numFmtId="0" fontId="7" fillId="0" borderId="0" xfId="0" applyFont="1" applyAlignment="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3" fillId="2" borderId="2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5" fillId="0" borderId="2" xfId="0" applyFont="1" applyBorder="1" applyAlignment="1">
      <alignment vertical="center"/>
    </xf>
    <xf numFmtId="0" fontId="5" fillId="0" borderId="23" xfId="0" applyFont="1" applyBorder="1" applyAlignment="1">
      <alignment vertical="center"/>
    </xf>
    <xf numFmtId="0" fontId="7" fillId="0" borderId="2" xfId="0" applyFont="1" applyBorder="1" applyAlignment="1">
      <alignment vertical="center"/>
    </xf>
    <xf numFmtId="0" fontId="7" fillId="0" borderId="23" xfId="0" applyFont="1" applyBorder="1" applyAlignment="1">
      <alignment vertical="center"/>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10" fillId="2" borderId="30" xfId="0" applyFont="1" applyFill="1" applyBorder="1" applyAlignment="1">
      <alignment horizontal="center"/>
    </xf>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61210-4812-4712-A87B-51E11A3D9F45}">
  <dimension ref="B1:O28"/>
  <sheetViews>
    <sheetView showGridLines="0" topLeftCell="C1" workbookViewId="0">
      <selection activeCell="D5" sqref="D5"/>
    </sheetView>
  </sheetViews>
  <sheetFormatPr baseColWidth="10" defaultRowHeight="15" x14ac:dyDescent="0.25"/>
  <cols>
    <col min="2" max="2" width="53.5703125" bestFit="1" customWidth="1"/>
    <col min="3" max="3" width="12.5703125" customWidth="1"/>
    <col min="4" max="4" width="14.85546875" bestFit="1" customWidth="1"/>
    <col min="5" max="5" width="11.42578125" bestFit="1" customWidth="1"/>
    <col min="6" max="6" width="14.42578125" bestFit="1" customWidth="1"/>
    <col min="7" max="7" width="14.85546875" bestFit="1" customWidth="1"/>
    <col min="8" max="8" width="12.140625" bestFit="1" customWidth="1"/>
    <col min="9" max="9" width="14.42578125" bestFit="1" customWidth="1"/>
    <col min="10" max="10" width="14.85546875" bestFit="1" customWidth="1"/>
    <col min="11" max="11" width="11.42578125" bestFit="1" customWidth="1"/>
    <col min="12" max="12" width="14.42578125" bestFit="1" customWidth="1"/>
    <col min="13" max="13" width="14.85546875" bestFit="1" customWidth="1"/>
    <col min="14" max="14" width="11.42578125" bestFit="1" customWidth="1"/>
    <col min="15" max="15" width="17.42578125" customWidth="1"/>
  </cols>
  <sheetData>
    <row r="1" spans="2:15" x14ac:dyDescent="0.25">
      <c r="B1" s="71" t="s">
        <v>15</v>
      </c>
      <c r="C1" s="72"/>
      <c r="D1" s="72"/>
      <c r="E1" s="72"/>
      <c r="F1" s="72"/>
      <c r="G1" s="72"/>
      <c r="H1" s="72"/>
      <c r="I1" s="72"/>
      <c r="J1" s="72"/>
      <c r="K1" s="72"/>
      <c r="L1" s="72"/>
      <c r="M1" s="72"/>
      <c r="N1" s="72"/>
      <c r="O1" s="72"/>
    </row>
    <row r="2" spans="2:15" ht="15.75" thickBot="1" x14ac:dyDescent="0.3">
      <c r="B2" s="73" t="s">
        <v>0</v>
      </c>
      <c r="C2" s="75" t="s">
        <v>1</v>
      </c>
      <c r="D2" s="77" t="s">
        <v>27</v>
      </c>
      <c r="E2" s="77"/>
      <c r="F2" s="77"/>
      <c r="G2" s="77" t="s">
        <v>28</v>
      </c>
      <c r="H2" s="77"/>
      <c r="I2" s="77"/>
      <c r="J2" s="77" t="s">
        <v>29</v>
      </c>
      <c r="K2" s="77"/>
      <c r="L2" s="77"/>
      <c r="M2" s="77" t="s">
        <v>30</v>
      </c>
      <c r="N2" s="77"/>
      <c r="O2" s="77"/>
    </row>
    <row r="3" spans="2:15" ht="20.100000000000001" customHeight="1" thickBot="1" x14ac:dyDescent="0.3">
      <c r="B3" s="73"/>
      <c r="C3" s="76"/>
      <c r="D3" s="78" t="s">
        <v>2</v>
      </c>
      <c r="E3" s="78" t="s">
        <v>3</v>
      </c>
      <c r="F3" s="78" t="s">
        <v>4</v>
      </c>
      <c r="G3" s="78" t="s">
        <v>2</v>
      </c>
      <c r="H3" s="78" t="s">
        <v>3</v>
      </c>
      <c r="I3" s="78" t="s">
        <v>4</v>
      </c>
      <c r="J3" s="78" t="s">
        <v>2</v>
      </c>
      <c r="K3" s="78" t="s">
        <v>3</v>
      </c>
      <c r="L3" s="78" t="s">
        <v>4</v>
      </c>
      <c r="M3" s="78" t="s">
        <v>2</v>
      </c>
      <c r="N3" s="78" t="s">
        <v>3</v>
      </c>
      <c r="O3" s="78" t="s">
        <v>4</v>
      </c>
    </row>
    <row r="4" spans="2:15" ht="15.75" thickBot="1" x14ac:dyDescent="0.3">
      <c r="B4" s="74"/>
      <c r="C4" s="3" t="s">
        <v>5</v>
      </c>
      <c r="D4" s="79"/>
      <c r="E4" s="79"/>
      <c r="F4" s="79"/>
      <c r="G4" s="79"/>
      <c r="H4" s="79"/>
      <c r="I4" s="79"/>
      <c r="J4" s="79"/>
      <c r="K4" s="79"/>
      <c r="L4" s="79"/>
      <c r="M4" s="79"/>
      <c r="N4" s="79"/>
      <c r="O4" s="79"/>
    </row>
    <row r="5" spans="2:15" ht="45.95" customHeight="1" thickBot="1" x14ac:dyDescent="0.3">
      <c r="B5" s="2" t="s">
        <v>6</v>
      </c>
      <c r="C5" s="1">
        <v>111</v>
      </c>
      <c r="D5" s="8">
        <v>492809.65269851632</v>
      </c>
      <c r="E5" s="8">
        <v>93633.8340127181</v>
      </c>
      <c r="F5" s="9">
        <f>+D5+E5</f>
        <v>586443.48671123444</v>
      </c>
      <c r="G5" s="8">
        <v>420000</v>
      </c>
      <c r="H5" s="8">
        <v>79800</v>
      </c>
      <c r="I5" s="9">
        <f>+G5+H5</f>
        <v>499800</v>
      </c>
      <c r="J5" s="8">
        <v>286000</v>
      </c>
      <c r="K5" s="8">
        <v>54340</v>
      </c>
      <c r="L5" s="8">
        <f>+J5+K5</f>
        <v>340340</v>
      </c>
      <c r="M5" s="8">
        <v>440231</v>
      </c>
      <c r="N5" s="8">
        <v>83644</v>
      </c>
      <c r="O5" s="9">
        <f>+M5+N5</f>
        <v>523875</v>
      </c>
    </row>
    <row r="6" spans="2:15" ht="45.95" customHeight="1" thickBot="1" x14ac:dyDescent="0.3">
      <c r="B6" s="2" t="s">
        <v>7</v>
      </c>
      <c r="C6" s="1">
        <v>169</v>
      </c>
      <c r="D6" s="8">
        <v>415631.70731707319</v>
      </c>
      <c r="E6" s="8">
        <v>78970.024390243911</v>
      </c>
      <c r="F6" s="9">
        <f t="shared" ref="F6:F13" si="0">+D6+E6</f>
        <v>494601.73170731711</v>
      </c>
      <c r="G6" s="8">
        <v>390000</v>
      </c>
      <c r="H6" s="8">
        <v>74100</v>
      </c>
      <c r="I6" s="9">
        <f t="shared" ref="I6:I13" si="1">+G6+H6</f>
        <v>464100</v>
      </c>
      <c r="J6" s="8">
        <v>208000</v>
      </c>
      <c r="K6" s="8">
        <v>39520</v>
      </c>
      <c r="L6" s="8">
        <f t="shared" ref="L6:L13" si="2">+J6+K6</f>
        <v>247520</v>
      </c>
      <c r="M6" s="8">
        <v>338639</v>
      </c>
      <c r="N6" s="8">
        <v>64341</v>
      </c>
      <c r="O6" s="9">
        <f t="shared" ref="O6:O13" si="3">+M6+N6</f>
        <v>402980</v>
      </c>
    </row>
    <row r="7" spans="2:15" ht="45.95" customHeight="1" thickBot="1" x14ac:dyDescent="0.3">
      <c r="B7" s="2" t="s">
        <v>8</v>
      </c>
      <c r="C7" s="1">
        <v>50</v>
      </c>
      <c r="D7" s="8">
        <v>248257.70503221313</v>
      </c>
      <c r="E7" s="8">
        <v>47168.963956120497</v>
      </c>
      <c r="F7" s="9">
        <f t="shared" si="0"/>
        <v>295426.66898833361</v>
      </c>
      <c r="G7" s="8">
        <v>207000</v>
      </c>
      <c r="H7" s="8">
        <v>39330</v>
      </c>
      <c r="I7" s="9">
        <f t="shared" si="1"/>
        <v>246330</v>
      </c>
      <c r="J7" s="8">
        <v>286000</v>
      </c>
      <c r="K7" s="8">
        <v>54340</v>
      </c>
      <c r="L7" s="8">
        <f t="shared" si="2"/>
        <v>340340</v>
      </c>
      <c r="M7" s="8">
        <v>546000</v>
      </c>
      <c r="N7" s="8">
        <v>103740</v>
      </c>
      <c r="O7" s="9">
        <f t="shared" si="3"/>
        <v>649740</v>
      </c>
    </row>
    <row r="8" spans="2:15" ht="45.95" customHeight="1" thickBot="1" x14ac:dyDescent="0.3">
      <c r="B8" s="2" t="s">
        <v>9</v>
      </c>
      <c r="C8" s="1">
        <v>81</v>
      </c>
      <c r="D8" s="8">
        <v>299700.00000000012</v>
      </c>
      <c r="E8" s="8">
        <v>56943.000000000022</v>
      </c>
      <c r="F8" s="9">
        <f t="shared" si="0"/>
        <v>356643.00000000012</v>
      </c>
      <c r="G8" s="8">
        <v>165000</v>
      </c>
      <c r="H8" s="8">
        <v>31350</v>
      </c>
      <c r="I8" s="9">
        <f t="shared" si="1"/>
        <v>196350</v>
      </c>
      <c r="J8" s="8">
        <v>208000</v>
      </c>
      <c r="K8" s="8">
        <v>39520</v>
      </c>
      <c r="L8" s="8">
        <f t="shared" si="2"/>
        <v>247520</v>
      </c>
      <c r="M8" s="8">
        <v>420000</v>
      </c>
      <c r="N8" s="8">
        <v>79800</v>
      </c>
      <c r="O8" s="9">
        <f t="shared" si="3"/>
        <v>499800</v>
      </c>
    </row>
    <row r="9" spans="2:15" ht="45.95" customHeight="1" thickBot="1" x14ac:dyDescent="0.3">
      <c r="B9" s="2" t="s">
        <v>10</v>
      </c>
      <c r="C9" s="1">
        <v>25</v>
      </c>
      <c r="D9" s="8">
        <v>176304.44674250262</v>
      </c>
      <c r="E9" s="8">
        <v>33497.8448810755</v>
      </c>
      <c r="F9" s="9">
        <f t="shared" si="0"/>
        <v>209802.29162357812</v>
      </c>
      <c r="G9" s="8">
        <v>252000</v>
      </c>
      <c r="H9" s="8">
        <v>47880</v>
      </c>
      <c r="I9" s="9">
        <f t="shared" si="1"/>
        <v>299880</v>
      </c>
      <c r="J9" s="8">
        <v>208000</v>
      </c>
      <c r="K9" s="8">
        <v>39520</v>
      </c>
      <c r="L9" s="8">
        <f t="shared" si="2"/>
        <v>247520</v>
      </c>
      <c r="M9" s="8">
        <v>304775</v>
      </c>
      <c r="N9" s="8">
        <v>57907</v>
      </c>
      <c r="O9" s="9">
        <f t="shared" si="3"/>
        <v>362682</v>
      </c>
    </row>
    <row r="10" spans="2:15" ht="45.95" customHeight="1" thickBot="1" x14ac:dyDescent="0.3">
      <c r="B10" s="2" t="s">
        <v>11</v>
      </c>
      <c r="C10" s="1">
        <v>4</v>
      </c>
      <c r="D10" s="8">
        <v>530076.83168316842</v>
      </c>
      <c r="E10" s="8">
        <v>100714.598019802</v>
      </c>
      <c r="F10" s="9">
        <f t="shared" si="0"/>
        <v>630791.42970297043</v>
      </c>
      <c r="G10" s="8">
        <v>207000</v>
      </c>
      <c r="H10" s="8">
        <v>39330</v>
      </c>
      <c r="I10" s="9">
        <f t="shared" si="1"/>
        <v>246330</v>
      </c>
      <c r="J10" s="8">
        <v>286000</v>
      </c>
      <c r="K10" s="8">
        <v>54340</v>
      </c>
      <c r="L10" s="8">
        <f t="shared" si="2"/>
        <v>340340</v>
      </c>
      <c r="M10" s="8">
        <v>458639</v>
      </c>
      <c r="N10" s="8">
        <v>87141</v>
      </c>
      <c r="O10" s="9">
        <f t="shared" si="3"/>
        <v>545780</v>
      </c>
    </row>
    <row r="11" spans="2:15" ht="60.95" customHeight="1" thickBot="1" x14ac:dyDescent="0.3">
      <c r="B11" s="2" t="s">
        <v>12</v>
      </c>
      <c r="C11" s="1">
        <v>12</v>
      </c>
      <c r="D11" s="8">
        <v>261789.47368421053</v>
      </c>
      <c r="E11" s="8">
        <v>49740</v>
      </c>
      <c r="F11" s="9">
        <f t="shared" si="0"/>
        <v>311529.47368421056</v>
      </c>
      <c r="G11" s="8">
        <v>234000</v>
      </c>
      <c r="H11" s="8">
        <v>44460</v>
      </c>
      <c r="I11" s="9">
        <f t="shared" si="1"/>
        <v>278460</v>
      </c>
      <c r="J11" s="8">
        <v>208000</v>
      </c>
      <c r="K11" s="8">
        <v>39520</v>
      </c>
      <c r="L11" s="8">
        <f t="shared" si="2"/>
        <v>247520</v>
      </c>
      <c r="M11" s="8">
        <v>408639</v>
      </c>
      <c r="N11" s="8">
        <v>77641</v>
      </c>
      <c r="O11" s="9">
        <f t="shared" si="3"/>
        <v>486280</v>
      </c>
    </row>
    <row r="12" spans="2:15" ht="63" customHeight="1" thickBot="1" x14ac:dyDescent="0.3">
      <c r="B12" s="2" t="s">
        <v>13</v>
      </c>
      <c r="C12" s="1">
        <v>2</v>
      </c>
      <c r="D12" s="8">
        <v>282920.54794520553</v>
      </c>
      <c r="E12" s="8">
        <v>53754.90410958905</v>
      </c>
      <c r="F12" s="9">
        <f t="shared" si="0"/>
        <v>336675.45205479459</v>
      </c>
      <c r="G12" s="8">
        <v>195000</v>
      </c>
      <c r="H12" s="8">
        <v>37050</v>
      </c>
      <c r="I12" s="9">
        <f t="shared" si="1"/>
        <v>232050</v>
      </c>
      <c r="J12" s="8">
        <v>208000</v>
      </c>
      <c r="K12" s="8">
        <v>39520</v>
      </c>
      <c r="L12" s="8">
        <f t="shared" si="2"/>
        <v>247520</v>
      </c>
      <c r="M12" s="8">
        <v>448639</v>
      </c>
      <c r="N12" s="8">
        <v>85241</v>
      </c>
      <c r="O12" s="9">
        <f t="shared" si="3"/>
        <v>533880</v>
      </c>
    </row>
    <row r="13" spans="2:15" ht="45.75" thickBot="1" x14ac:dyDescent="0.3">
      <c r="B13" s="10" t="s">
        <v>31</v>
      </c>
      <c r="C13" s="11">
        <v>10</v>
      </c>
      <c r="D13" s="12">
        <v>0</v>
      </c>
      <c r="E13" s="12">
        <v>0</v>
      </c>
      <c r="F13" s="13">
        <f t="shared" si="0"/>
        <v>0</v>
      </c>
      <c r="G13" s="14">
        <v>100000</v>
      </c>
      <c r="H13" s="15">
        <f t="shared" ref="H13" si="4">G13*19%</f>
        <v>19000</v>
      </c>
      <c r="I13" s="13">
        <f t="shared" si="1"/>
        <v>119000</v>
      </c>
      <c r="J13" s="12">
        <v>0</v>
      </c>
      <c r="K13" s="12">
        <v>0</v>
      </c>
      <c r="L13" s="8">
        <f t="shared" si="2"/>
        <v>0</v>
      </c>
      <c r="M13" s="12">
        <v>0</v>
      </c>
      <c r="N13" s="12">
        <v>0</v>
      </c>
      <c r="O13" s="9">
        <f t="shared" si="3"/>
        <v>0</v>
      </c>
    </row>
    <row r="14" spans="2:15" ht="15.6" customHeight="1" thickBot="1" x14ac:dyDescent="0.3">
      <c r="B14" s="16" t="s">
        <v>14</v>
      </c>
      <c r="C14" s="17">
        <f>SUM(C5:C13)</f>
        <v>464</v>
      </c>
      <c r="D14" s="18">
        <f>SUM(D5:D13)</f>
        <v>2707490.3651028895</v>
      </c>
      <c r="E14" s="18">
        <f t="shared" ref="E14:I14" si="5">SUM(E5:E13)</f>
        <v>514423.16936954908</v>
      </c>
      <c r="F14" s="18">
        <f t="shared" si="5"/>
        <v>3221913.534472439</v>
      </c>
      <c r="G14" s="18">
        <f t="shared" si="5"/>
        <v>2170000</v>
      </c>
      <c r="H14" s="18">
        <f t="shared" si="5"/>
        <v>412300</v>
      </c>
      <c r="I14" s="18">
        <f t="shared" si="5"/>
        <v>2582300</v>
      </c>
      <c r="J14" s="18">
        <f t="shared" ref="J14" si="6">SUM(J5:J13)</f>
        <v>1898000</v>
      </c>
      <c r="K14" s="18">
        <f t="shared" ref="K14" si="7">SUM(K5:K13)</f>
        <v>360620</v>
      </c>
      <c r="L14" s="18">
        <f t="shared" ref="L14" si="8">SUM(L5:L13)</f>
        <v>2258620</v>
      </c>
      <c r="M14" s="18">
        <f t="shared" ref="M14" si="9">SUM(M5:M13)</f>
        <v>3365562</v>
      </c>
      <c r="N14" s="18">
        <f t="shared" ref="N14" si="10">SUM(N5:N13)</f>
        <v>639455</v>
      </c>
      <c r="O14" s="18">
        <f t="shared" ref="O14" si="11">SUM(O5:O13)</f>
        <v>4005017</v>
      </c>
    </row>
    <row r="15" spans="2:15" ht="15.6" customHeight="1" x14ac:dyDescent="0.25"/>
    <row r="16" spans="2:15" x14ac:dyDescent="0.25">
      <c r="B16" s="4" t="s">
        <v>16</v>
      </c>
    </row>
    <row r="17" spans="2:6" x14ac:dyDescent="0.25">
      <c r="B17" s="4" t="s">
        <v>17</v>
      </c>
    </row>
    <row r="18" spans="2:6" x14ac:dyDescent="0.25">
      <c r="B18" s="4"/>
    </row>
    <row r="19" spans="2:6" x14ac:dyDescent="0.25">
      <c r="B19" s="72" t="s">
        <v>18</v>
      </c>
      <c r="C19" s="72"/>
      <c r="D19" s="72"/>
      <c r="E19" s="72"/>
      <c r="F19" s="72"/>
    </row>
    <row r="20" spans="2:6" x14ac:dyDescent="0.25">
      <c r="B20" s="4"/>
    </row>
    <row r="21" spans="2:6" x14ac:dyDescent="0.25">
      <c r="B21" s="80" t="s">
        <v>19</v>
      </c>
      <c r="C21" s="80"/>
      <c r="D21" s="80"/>
      <c r="E21" s="80"/>
      <c r="F21" s="80"/>
    </row>
    <row r="22" spans="2:6" x14ac:dyDescent="0.25">
      <c r="B22" s="80" t="s">
        <v>20</v>
      </c>
      <c r="C22" s="80"/>
      <c r="D22" s="80"/>
      <c r="E22" s="80"/>
      <c r="F22" s="80"/>
    </row>
    <row r="23" spans="2:6" x14ac:dyDescent="0.25">
      <c r="B23" s="80" t="s">
        <v>21</v>
      </c>
      <c r="C23" s="80"/>
      <c r="D23" s="80"/>
      <c r="E23" s="80"/>
      <c r="F23" s="80"/>
    </row>
    <row r="24" spans="2:6" x14ac:dyDescent="0.25">
      <c r="B24" s="81" t="s">
        <v>22</v>
      </c>
      <c r="C24" s="81"/>
      <c r="D24" s="81"/>
      <c r="E24" s="81"/>
      <c r="F24" s="81"/>
    </row>
    <row r="25" spans="2:6" x14ac:dyDescent="0.25">
      <c r="B25" s="80" t="s">
        <v>23</v>
      </c>
      <c r="C25" s="80"/>
      <c r="D25" s="80"/>
      <c r="E25" s="80"/>
      <c r="F25" s="80"/>
    </row>
    <row r="26" spans="2:6" x14ac:dyDescent="0.25">
      <c r="B26" s="80" t="s">
        <v>24</v>
      </c>
      <c r="C26" s="80"/>
      <c r="D26" s="80"/>
      <c r="E26" s="80"/>
      <c r="F26" s="80"/>
    </row>
    <row r="27" spans="2:6" x14ac:dyDescent="0.25">
      <c r="B27" s="80" t="s">
        <v>25</v>
      </c>
      <c r="C27" s="80"/>
      <c r="D27" s="80"/>
      <c r="E27" s="80"/>
      <c r="F27" s="80"/>
    </row>
    <row r="28" spans="2:6" x14ac:dyDescent="0.25">
      <c r="B28" s="80" t="s">
        <v>26</v>
      </c>
      <c r="C28" s="80"/>
      <c r="D28" s="80"/>
      <c r="E28" s="80"/>
      <c r="F28" s="80"/>
    </row>
  </sheetData>
  <mergeCells count="28">
    <mergeCell ref="B27:F27"/>
    <mergeCell ref="B28:F28"/>
    <mergeCell ref="B19:F19"/>
    <mergeCell ref="B21:F21"/>
    <mergeCell ref="B22:F22"/>
    <mergeCell ref="B23:F23"/>
    <mergeCell ref="B24:F24"/>
    <mergeCell ref="M3:M4"/>
    <mergeCell ref="N3:N4"/>
    <mergeCell ref="O3:O4"/>
    <mergeCell ref="B25:F25"/>
    <mergeCell ref="B26:F26"/>
    <mergeCell ref="B1:O1"/>
    <mergeCell ref="B2:B4"/>
    <mergeCell ref="C2:C3"/>
    <mergeCell ref="G2:I2"/>
    <mergeCell ref="G3:G4"/>
    <mergeCell ref="H3:H4"/>
    <mergeCell ref="I3:I4"/>
    <mergeCell ref="J2:L2"/>
    <mergeCell ref="J3:J4"/>
    <mergeCell ref="K3:K4"/>
    <mergeCell ref="L3:L4"/>
    <mergeCell ref="D2:F2"/>
    <mergeCell ref="D3:D4"/>
    <mergeCell ref="E3:E4"/>
    <mergeCell ref="F3:F4"/>
    <mergeCell ref="M2:O2"/>
  </mergeCells>
  <pageMargins left="0.7" right="0.7" top="0.75" bottom="0.75" header="0.3" footer="0.3"/>
  <headerFooter>
    <oddFooter>&amp;C_x000D_&amp;1#&amp;"Calibri"&amp;10&amp;K008000 DOCUMENTO PÚBLICO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2594-A813-48C6-9FF3-0BD4C77D9F5F}">
  <dimension ref="A1:J64"/>
  <sheetViews>
    <sheetView showGridLines="0" tabSelected="1" workbookViewId="0"/>
  </sheetViews>
  <sheetFormatPr baseColWidth="10" defaultColWidth="0" defaultRowHeight="15" zeroHeight="1" x14ac:dyDescent="0.25"/>
  <cols>
    <col min="1" max="1" width="5" customWidth="1"/>
    <col min="2" max="2" width="91.42578125" customWidth="1"/>
    <col min="3" max="3" width="16.5703125" bestFit="1" customWidth="1"/>
    <col min="4" max="4" width="12.5703125" customWidth="1"/>
    <col min="5" max="5" width="23.42578125" customWidth="1"/>
    <col min="6" max="8" width="18.140625" customWidth="1"/>
    <col min="9" max="9" width="16.42578125" bestFit="1" customWidth="1"/>
    <col min="10" max="10" width="12.28515625" hidden="1" customWidth="1"/>
    <col min="11" max="16384" width="10.85546875" hidden="1"/>
  </cols>
  <sheetData>
    <row r="1" spans="2:10" x14ac:dyDescent="0.25">
      <c r="B1" s="82" t="s">
        <v>53</v>
      </c>
      <c r="C1" s="83"/>
      <c r="D1" s="83"/>
      <c r="E1" s="83"/>
      <c r="F1" s="83"/>
      <c r="G1" s="83"/>
      <c r="H1" s="84"/>
    </row>
    <row r="2" spans="2:10" ht="14.45" customHeight="1" x14ac:dyDescent="0.25">
      <c r="B2" s="85" t="s">
        <v>0</v>
      </c>
      <c r="C2" s="86" t="s">
        <v>34</v>
      </c>
      <c r="D2" s="88" t="s">
        <v>47</v>
      </c>
      <c r="E2" s="86" t="s">
        <v>54</v>
      </c>
      <c r="F2" s="90" t="s">
        <v>52</v>
      </c>
      <c r="G2" s="86" t="s">
        <v>63</v>
      </c>
      <c r="H2" s="90" t="s">
        <v>39</v>
      </c>
    </row>
    <row r="3" spans="2:10" ht="29.45" customHeight="1" x14ac:dyDescent="0.25">
      <c r="B3" s="85"/>
      <c r="C3" s="87"/>
      <c r="D3" s="88"/>
      <c r="E3" s="89"/>
      <c r="F3" s="91"/>
      <c r="G3" s="89"/>
      <c r="H3" s="91"/>
    </row>
    <row r="4" spans="2:10" x14ac:dyDescent="0.25">
      <c r="B4" s="37" t="s">
        <v>38</v>
      </c>
      <c r="C4" s="38"/>
      <c r="D4" s="39">
        <v>112</v>
      </c>
      <c r="E4" s="39"/>
      <c r="F4" s="39"/>
      <c r="G4" s="21"/>
      <c r="H4" s="31"/>
    </row>
    <row r="5" spans="2:10" ht="30" x14ac:dyDescent="0.25">
      <c r="B5" s="30" t="s">
        <v>6</v>
      </c>
      <c r="C5" s="20" t="s">
        <v>43</v>
      </c>
      <c r="D5" s="21">
        <v>52</v>
      </c>
      <c r="E5" s="65">
        <v>0</v>
      </c>
      <c r="F5" s="58">
        <v>374000</v>
      </c>
      <c r="G5" s="58">
        <f>E5*D5</f>
        <v>0</v>
      </c>
      <c r="H5" s="58">
        <f>F5*D5</f>
        <v>19448000</v>
      </c>
      <c r="I5" s="59"/>
      <c r="J5" s="59"/>
    </row>
    <row r="6" spans="2:10" ht="30" x14ac:dyDescent="0.25">
      <c r="B6" s="30" t="s">
        <v>6</v>
      </c>
      <c r="C6" s="20" t="s">
        <v>44</v>
      </c>
      <c r="D6" s="21">
        <v>59</v>
      </c>
      <c r="E6" s="65">
        <v>0</v>
      </c>
      <c r="F6" s="58">
        <v>575164</v>
      </c>
      <c r="G6" s="58">
        <f>D6*E6</f>
        <v>0</v>
      </c>
      <c r="H6" s="58">
        <f>F6*D6</f>
        <v>33934676</v>
      </c>
      <c r="I6" s="59"/>
      <c r="J6" s="59"/>
    </row>
    <row r="7" spans="2:10" ht="30" x14ac:dyDescent="0.25">
      <c r="B7" s="30" t="s">
        <v>6</v>
      </c>
      <c r="C7" s="20" t="s">
        <v>36</v>
      </c>
      <c r="D7" s="21">
        <v>1</v>
      </c>
      <c r="E7" s="65">
        <v>0</v>
      </c>
      <c r="F7" s="58">
        <v>300000</v>
      </c>
      <c r="G7" s="58">
        <f>D7*E7</f>
        <v>0</v>
      </c>
      <c r="H7" s="58">
        <f>F7*D7</f>
        <v>300000</v>
      </c>
      <c r="I7" s="59"/>
      <c r="J7" s="59"/>
    </row>
    <row r="8" spans="2:10" x14ac:dyDescent="0.25">
      <c r="B8" s="37" t="s">
        <v>37</v>
      </c>
      <c r="C8" s="38"/>
      <c r="D8" s="39"/>
      <c r="E8" s="39"/>
      <c r="F8" s="39"/>
      <c r="G8" s="40">
        <f>SUM(G5:G7)</f>
        <v>0</v>
      </c>
      <c r="H8" s="40">
        <f>SUM(H5:H7)</f>
        <v>53682676</v>
      </c>
    </row>
    <row r="9" spans="2:10" x14ac:dyDescent="0.25">
      <c r="B9" s="37" t="s">
        <v>38</v>
      </c>
      <c r="C9" s="38"/>
      <c r="D9" s="39">
        <v>169</v>
      </c>
      <c r="E9" s="39"/>
      <c r="F9" s="39"/>
      <c r="G9" s="21"/>
      <c r="H9" s="21"/>
    </row>
    <row r="10" spans="2:10" ht="30" x14ac:dyDescent="0.25">
      <c r="B10" s="30" t="s">
        <v>7</v>
      </c>
      <c r="C10" s="20" t="s">
        <v>43</v>
      </c>
      <c r="D10" s="21">
        <v>146</v>
      </c>
      <c r="E10" s="65">
        <v>0</v>
      </c>
      <c r="F10" s="27">
        <v>384000</v>
      </c>
      <c r="G10" s="58">
        <f>E10*D10</f>
        <v>0</v>
      </c>
      <c r="H10" s="58">
        <f>F10*D10</f>
        <v>56064000</v>
      </c>
    </row>
    <row r="11" spans="2:10" ht="30" x14ac:dyDescent="0.25">
      <c r="B11" s="30" t="s">
        <v>7</v>
      </c>
      <c r="C11" s="20" t="s">
        <v>44</v>
      </c>
      <c r="D11" s="21">
        <v>15</v>
      </c>
      <c r="E11" s="65">
        <v>0</v>
      </c>
      <c r="F11" s="27">
        <v>557000</v>
      </c>
      <c r="G11" s="58">
        <f>E11*D11</f>
        <v>0</v>
      </c>
      <c r="H11" s="58">
        <f t="shared" ref="H11:H12" si="0">F11*D11</f>
        <v>8355000</v>
      </c>
    </row>
    <row r="12" spans="2:10" ht="30" x14ac:dyDescent="0.25">
      <c r="B12" s="30" t="s">
        <v>7</v>
      </c>
      <c r="C12" s="20" t="s">
        <v>36</v>
      </c>
      <c r="D12" s="21">
        <v>8</v>
      </c>
      <c r="E12" s="65">
        <v>0</v>
      </c>
      <c r="F12" s="27">
        <v>307620</v>
      </c>
      <c r="G12" s="58">
        <f>E12*D12</f>
        <v>0</v>
      </c>
      <c r="H12" s="58">
        <f t="shared" si="0"/>
        <v>2460960</v>
      </c>
    </row>
    <row r="13" spans="2:10" x14ac:dyDescent="0.25">
      <c r="B13" s="37" t="s">
        <v>37</v>
      </c>
      <c r="C13" s="38"/>
      <c r="D13" s="39"/>
      <c r="E13" s="39"/>
      <c r="F13" s="39"/>
      <c r="G13" s="40">
        <f>SUM(G10:G12)</f>
        <v>0</v>
      </c>
      <c r="H13" s="40">
        <f>SUM(H10:H12)</f>
        <v>66879960</v>
      </c>
    </row>
    <row r="14" spans="2:10" x14ac:dyDescent="0.25">
      <c r="B14" s="37" t="s">
        <v>38</v>
      </c>
      <c r="C14" s="38"/>
      <c r="D14" s="39">
        <v>50</v>
      </c>
      <c r="E14" s="39"/>
      <c r="F14" s="39"/>
      <c r="G14" s="21"/>
      <c r="H14" s="31"/>
    </row>
    <row r="15" spans="2:10" ht="30" x14ac:dyDescent="0.25">
      <c r="B15" s="30" t="s">
        <v>8</v>
      </c>
      <c r="C15" s="20" t="s">
        <v>43</v>
      </c>
      <c r="D15" s="28">
        <v>29</v>
      </c>
      <c r="E15" s="65">
        <v>0</v>
      </c>
      <c r="F15" s="27">
        <v>405000</v>
      </c>
      <c r="G15" s="58">
        <f t="shared" ref="G15:G17" si="1">E15*D15</f>
        <v>0</v>
      </c>
      <c r="H15" s="58">
        <f t="shared" ref="H15:H17" si="2">F15*D15</f>
        <v>11745000</v>
      </c>
    </row>
    <row r="16" spans="2:10" ht="30" x14ac:dyDescent="0.25">
      <c r="B16" s="30" t="s">
        <v>8</v>
      </c>
      <c r="C16" s="20" t="s">
        <v>44</v>
      </c>
      <c r="D16" s="28">
        <v>4</v>
      </c>
      <c r="E16" s="65">
        <v>0</v>
      </c>
      <c r="F16" s="27">
        <v>560000</v>
      </c>
      <c r="G16" s="58">
        <f t="shared" si="1"/>
        <v>0</v>
      </c>
      <c r="H16" s="58">
        <f t="shared" si="2"/>
        <v>2240000</v>
      </c>
    </row>
    <row r="17" spans="2:8" ht="30" x14ac:dyDescent="0.25">
      <c r="B17" s="30" t="s">
        <v>8</v>
      </c>
      <c r="C17" s="20" t="s">
        <v>36</v>
      </c>
      <c r="D17" s="28">
        <v>17</v>
      </c>
      <c r="E17" s="65">
        <v>0</v>
      </c>
      <c r="F17" s="27">
        <v>310000</v>
      </c>
      <c r="G17" s="58">
        <f t="shared" si="1"/>
        <v>0</v>
      </c>
      <c r="H17" s="58">
        <f t="shared" si="2"/>
        <v>5270000</v>
      </c>
    </row>
    <row r="18" spans="2:8" x14ac:dyDescent="0.25">
      <c r="B18" s="37" t="s">
        <v>37</v>
      </c>
      <c r="C18" s="38"/>
      <c r="D18" s="39"/>
      <c r="E18" s="39"/>
      <c r="F18" s="39"/>
      <c r="G18" s="40">
        <f>SUM(G15:G17)</f>
        <v>0</v>
      </c>
      <c r="H18" s="40">
        <f>SUM(H15:H17)</f>
        <v>19255000</v>
      </c>
    </row>
    <row r="19" spans="2:8" x14ac:dyDescent="0.25">
      <c r="B19" s="37" t="s">
        <v>38</v>
      </c>
      <c r="C19" s="38"/>
      <c r="D19" s="39">
        <v>81</v>
      </c>
      <c r="E19" s="39"/>
      <c r="F19" s="39"/>
      <c r="G19" s="27"/>
      <c r="H19" s="31"/>
    </row>
    <row r="20" spans="2:8" x14ac:dyDescent="0.25">
      <c r="B20" s="30" t="s">
        <v>9</v>
      </c>
      <c r="C20" s="20" t="s">
        <v>43</v>
      </c>
      <c r="D20" s="28">
        <v>60</v>
      </c>
      <c r="E20" s="65">
        <v>0</v>
      </c>
      <c r="F20" s="27">
        <v>306260</v>
      </c>
      <c r="G20" s="58">
        <f t="shared" ref="G20:G22" si="3">E20*D20</f>
        <v>0</v>
      </c>
      <c r="H20" s="58">
        <f t="shared" ref="H20:H22" si="4">F20*D20</f>
        <v>18375600</v>
      </c>
    </row>
    <row r="21" spans="2:8" ht="30" x14ac:dyDescent="0.25">
      <c r="B21" s="30" t="s">
        <v>9</v>
      </c>
      <c r="C21" s="20" t="s">
        <v>44</v>
      </c>
      <c r="D21" s="28">
        <v>11</v>
      </c>
      <c r="E21" s="65">
        <v>0</v>
      </c>
      <c r="F21" s="27">
        <v>500000</v>
      </c>
      <c r="G21" s="58">
        <f t="shared" si="3"/>
        <v>0</v>
      </c>
      <c r="H21" s="58">
        <f t="shared" si="4"/>
        <v>5500000</v>
      </c>
    </row>
    <row r="22" spans="2:8" x14ac:dyDescent="0.25">
      <c r="B22" s="30" t="s">
        <v>9</v>
      </c>
      <c r="C22" s="20" t="s">
        <v>36</v>
      </c>
      <c r="D22" s="28">
        <v>10</v>
      </c>
      <c r="E22" s="65">
        <v>0</v>
      </c>
      <c r="F22" s="27">
        <v>250000</v>
      </c>
      <c r="G22" s="58">
        <f t="shared" si="3"/>
        <v>0</v>
      </c>
      <c r="H22" s="58">
        <f t="shared" si="4"/>
        <v>2500000</v>
      </c>
    </row>
    <row r="23" spans="2:8" x14ac:dyDescent="0.25">
      <c r="B23" s="37" t="s">
        <v>37</v>
      </c>
      <c r="C23" s="38"/>
      <c r="D23" s="39"/>
      <c r="E23" s="39"/>
      <c r="F23" s="39"/>
      <c r="G23" s="40">
        <f>SUM(G20:G22)</f>
        <v>0</v>
      </c>
      <c r="H23" s="40">
        <f>SUM(H20:H22)</f>
        <v>26375600</v>
      </c>
    </row>
    <row r="24" spans="2:8" x14ac:dyDescent="0.25">
      <c r="B24" s="37" t="s">
        <v>38</v>
      </c>
      <c r="C24" s="38"/>
      <c r="D24" s="39">
        <v>26</v>
      </c>
      <c r="E24" s="39"/>
      <c r="F24" s="39"/>
      <c r="G24" s="21"/>
      <c r="H24" s="31"/>
    </row>
    <row r="25" spans="2:8" ht="30" x14ac:dyDescent="0.25">
      <c r="B25" s="30" t="s">
        <v>10</v>
      </c>
      <c r="C25" s="20" t="s">
        <v>43</v>
      </c>
      <c r="D25" s="28">
        <v>21</v>
      </c>
      <c r="E25" s="65">
        <v>0</v>
      </c>
      <c r="F25" s="27">
        <v>264720</v>
      </c>
      <c r="G25" s="58">
        <f t="shared" ref="G25:G27" si="5">E25*D25</f>
        <v>0</v>
      </c>
      <c r="H25" s="58">
        <f t="shared" ref="H25:H27" si="6">F25*D25</f>
        <v>5559120</v>
      </c>
    </row>
    <row r="26" spans="2:8" ht="30" x14ac:dyDescent="0.25">
      <c r="B26" s="30" t="s">
        <v>10</v>
      </c>
      <c r="C26" s="20" t="s">
        <v>44</v>
      </c>
      <c r="D26" s="28">
        <v>1</v>
      </c>
      <c r="E26" s="65">
        <v>0</v>
      </c>
      <c r="F26" s="27">
        <v>500000</v>
      </c>
      <c r="G26" s="58">
        <f t="shared" si="5"/>
        <v>0</v>
      </c>
      <c r="H26" s="58">
        <f t="shared" si="6"/>
        <v>500000</v>
      </c>
    </row>
    <row r="27" spans="2:8" ht="30" x14ac:dyDescent="0.25">
      <c r="B27" s="30" t="s">
        <v>10</v>
      </c>
      <c r="C27" s="20" t="s">
        <v>36</v>
      </c>
      <c r="D27" s="28">
        <v>4</v>
      </c>
      <c r="E27" s="65">
        <v>0</v>
      </c>
      <c r="F27" s="27">
        <v>250210</v>
      </c>
      <c r="G27" s="58">
        <f t="shared" si="5"/>
        <v>0</v>
      </c>
      <c r="H27" s="58">
        <f t="shared" si="6"/>
        <v>1000840</v>
      </c>
    </row>
    <row r="28" spans="2:8" x14ac:dyDescent="0.25">
      <c r="B28" s="37" t="s">
        <v>37</v>
      </c>
      <c r="C28" s="38"/>
      <c r="D28" s="39"/>
      <c r="E28" s="39"/>
      <c r="F28" s="39"/>
      <c r="G28" s="40">
        <f>SUM(G25:G27)</f>
        <v>0</v>
      </c>
      <c r="H28" s="40">
        <f>SUM(H25:H27)</f>
        <v>7059960</v>
      </c>
    </row>
    <row r="29" spans="2:8" x14ac:dyDescent="0.25">
      <c r="B29" s="37" t="s">
        <v>38</v>
      </c>
      <c r="C29" s="38"/>
      <c r="D29" s="39">
        <v>5</v>
      </c>
      <c r="E29" s="39"/>
      <c r="F29" s="39"/>
      <c r="G29" s="21"/>
      <c r="H29" s="31"/>
    </row>
    <row r="30" spans="2:8" ht="30" x14ac:dyDescent="0.25">
      <c r="B30" s="30" t="s">
        <v>11</v>
      </c>
      <c r="C30" s="20" t="s">
        <v>43</v>
      </c>
      <c r="D30" s="21">
        <v>2</v>
      </c>
      <c r="E30" s="65">
        <v>0</v>
      </c>
      <c r="F30" s="27">
        <v>405520</v>
      </c>
      <c r="G30" s="58">
        <f>E30*D30</f>
        <v>0</v>
      </c>
      <c r="H30" s="58">
        <f t="shared" ref="H30:H32" si="7">F30*D30</f>
        <v>811040</v>
      </c>
    </row>
    <row r="31" spans="2:8" ht="30" x14ac:dyDescent="0.25">
      <c r="B31" s="30" t="s">
        <v>11</v>
      </c>
      <c r="C31" s="20" t="s">
        <v>44</v>
      </c>
      <c r="D31" s="21" t="s">
        <v>40</v>
      </c>
      <c r="E31" s="65">
        <v>0</v>
      </c>
      <c r="F31" s="27">
        <v>560000</v>
      </c>
      <c r="G31" s="27">
        <f>E31*1</f>
        <v>0</v>
      </c>
      <c r="H31" s="58">
        <v>560000</v>
      </c>
    </row>
    <row r="32" spans="2:8" ht="30" x14ac:dyDescent="0.25">
      <c r="B32" s="30" t="s">
        <v>11</v>
      </c>
      <c r="C32" s="20" t="s">
        <v>36</v>
      </c>
      <c r="D32" s="21">
        <v>2</v>
      </c>
      <c r="E32" s="65">
        <v>0</v>
      </c>
      <c r="F32" s="27">
        <v>310000</v>
      </c>
      <c r="G32" s="58">
        <f t="shared" ref="G32" si="8">E32*D32</f>
        <v>0</v>
      </c>
      <c r="H32" s="58">
        <f t="shared" si="7"/>
        <v>620000</v>
      </c>
    </row>
    <row r="33" spans="2:8" x14ac:dyDescent="0.25">
      <c r="B33" s="37" t="s">
        <v>37</v>
      </c>
      <c r="C33" s="38"/>
      <c r="D33" s="39"/>
      <c r="E33" s="39"/>
      <c r="F33" s="39"/>
      <c r="G33" s="40">
        <f>SUM(G30:G32)</f>
        <v>0</v>
      </c>
      <c r="H33" s="40">
        <f>SUM(H30:H32)</f>
        <v>1991040</v>
      </c>
    </row>
    <row r="34" spans="2:8" x14ac:dyDescent="0.25">
      <c r="B34" s="37" t="s">
        <v>38</v>
      </c>
      <c r="C34" s="38"/>
      <c r="D34" s="39">
        <v>12</v>
      </c>
      <c r="E34" s="39"/>
      <c r="F34" s="39"/>
      <c r="G34" s="39"/>
      <c r="H34" s="42"/>
    </row>
    <row r="35" spans="2:8" ht="45" x14ac:dyDescent="0.25">
      <c r="B35" s="30" t="s">
        <v>12</v>
      </c>
      <c r="C35" s="20" t="s">
        <v>43</v>
      </c>
      <c r="D35" s="21">
        <v>6</v>
      </c>
      <c r="E35" s="65">
        <v>0</v>
      </c>
      <c r="F35" s="27">
        <v>310000</v>
      </c>
      <c r="G35" s="58">
        <f t="shared" ref="G35:G37" si="9">E35*D35</f>
        <v>0</v>
      </c>
      <c r="H35" s="58">
        <f t="shared" ref="H35:H37" si="10">F35*D35</f>
        <v>1860000</v>
      </c>
    </row>
    <row r="36" spans="2:8" ht="45" x14ac:dyDescent="0.25">
      <c r="B36" s="30" t="s">
        <v>12</v>
      </c>
      <c r="C36" s="20" t="s">
        <v>44</v>
      </c>
      <c r="D36" s="21">
        <v>1</v>
      </c>
      <c r="E36" s="65">
        <v>0</v>
      </c>
      <c r="F36" s="27">
        <v>560000</v>
      </c>
      <c r="G36" s="58">
        <f t="shared" si="9"/>
        <v>0</v>
      </c>
      <c r="H36" s="58">
        <f t="shared" si="10"/>
        <v>560000</v>
      </c>
    </row>
    <row r="37" spans="2:8" ht="45" x14ac:dyDescent="0.25">
      <c r="B37" s="30" t="s">
        <v>12</v>
      </c>
      <c r="C37" s="20" t="s">
        <v>36</v>
      </c>
      <c r="D37" s="21">
        <v>5</v>
      </c>
      <c r="E37" s="65">
        <v>0</v>
      </c>
      <c r="F37" s="27">
        <v>310000</v>
      </c>
      <c r="G37" s="58">
        <f t="shared" si="9"/>
        <v>0</v>
      </c>
      <c r="H37" s="58">
        <f t="shared" si="10"/>
        <v>1550000</v>
      </c>
    </row>
    <row r="38" spans="2:8" x14ac:dyDescent="0.25">
      <c r="B38" s="37" t="s">
        <v>37</v>
      </c>
      <c r="C38" s="38"/>
      <c r="D38" s="39"/>
      <c r="E38" s="39"/>
      <c r="F38" s="39"/>
      <c r="G38" s="40">
        <f>SUM(G35:G37)</f>
        <v>0</v>
      </c>
      <c r="H38" s="40">
        <f>SUM(H35:H37)</f>
        <v>3970000</v>
      </c>
    </row>
    <row r="39" spans="2:8" x14ac:dyDescent="0.25">
      <c r="B39" s="37" t="s">
        <v>38</v>
      </c>
      <c r="C39" s="38"/>
      <c r="D39" s="39">
        <v>5</v>
      </c>
      <c r="E39" s="39"/>
      <c r="F39" s="39"/>
      <c r="G39" s="39"/>
      <c r="H39" s="42"/>
    </row>
    <row r="40" spans="2:8" ht="45" x14ac:dyDescent="0.25">
      <c r="B40" s="30" t="s">
        <v>13</v>
      </c>
      <c r="C40" s="20" t="s">
        <v>43</v>
      </c>
      <c r="D40" s="21">
        <v>3</v>
      </c>
      <c r="E40" s="65">
        <v>0</v>
      </c>
      <c r="F40" s="27">
        <v>310200</v>
      </c>
      <c r="G40" s="27">
        <f>E40*D40</f>
        <v>0</v>
      </c>
      <c r="H40" s="27">
        <f>F40*D40</f>
        <v>930600</v>
      </c>
    </row>
    <row r="41" spans="2:8" ht="45" x14ac:dyDescent="0.25">
      <c r="B41" s="30" t="s">
        <v>13</v>
      </c>
      <c r="C41" s="20" t="s">
        <v>44</v>
      </c>
      <c r="D41" s="21" t="s">
        <v>40</v>
      </c>
      <c r="E41" s="65">
        <v>0</v>
      </c>
      <c r="F41" s="27">
        <v>560224</v>
      </c>
      <c r="G41" s="27">
        <f>E41*1</f>
        <v>0</v>
      </c>
      <c r="H41" s="27">
        <f>F41</f>
        <v>560224</v>
      </c>
    </row>
    <row r="42" spans="2:8" ht="45" x14ac:dyDescent="0.25">
      <c r="B42" s="30" t="s">
        <v>13</v>
      </c>
      <c r="C42" s="20" t="s">
        <v>36</v>
      </c>
      <c r="D42" s="21" t="s">
        <v>40</v>
      </c>
      <c r="E42" s="65">
        <v>0</v>
      </c>
      <c r="F42" s="27">
        <v>310000</v>
      </c>
      <c r="G42" s="27">
        <f>E42*1</f>
        <v>0</v>
      </c>
      <c r="H42" s="27">
        <f>F42</f>
        <v>310000</v>
      </c>
    </row>
    <row r="43" spans="2:8" x14ac:dyDescent="0.25">
      <c r="B43" s="37" t="s">
        <v>37</v>
      </c>
      <c r="C43" s="38"/>
      <c r="D43" s="39"/>
      <c r="E43" s="39"/>
      <c r="F43" s="39"/>
      <c r="G43" s="40">
        <f>SUM(G40:G42)</f>
        <v>0</v>
      </c>
      <c r="H43" s="40">
        <f>SUM(H40:H42)</f>
        <v>1800824</v>
      </c>
    </row>
    <row r="44" spans="2:8" x14ac:dyDescent="0.25">
      <c r="B44" s="37" t="s">
        <v>38</v>
      </c>
      <c r="C44" s="38"/>
      <c r="D44" s="39">
        <v>10</v>
      </c>
      <c r="E44" s="39"/>
      <c r="F44" s="39"/>
      <c r="G44" s="40"/>
      <c r="H44" s="41"/>
    </row>
    <row r="45" spans="2:8" ht="30" x14ac:dyDescent="0.25">
      <c r="B45" s="30" t="s">
        <v>31</v>
      </c>
      <c r="C45" s="20" t="s">
        <v>41</v>
      </c>
      <c r="D45" s="21">
        <v>10</v>
      </c>
      <c r="E45" s="65">
        <v>0</v>
      </c>
      <c r="F45" s="27">
        <v>179997</v>
      </c>
      <c r="G45" s="27">
        <f>E45*D45</f>
        <v>0</v>
      </c>
      <c r="H45" s="58">
        <f t="shared" ref="H45" si="11">F45*D45</f>
        <v>1799970</v>
      </c>
    </row>
    <row r="46" spans="2:8" x14ac:dyDescent="0.25">
      <c r="B46" s="37" t="s">
        <v>37</v>
      </c>
      <c r="C46" s="38"/>
      <c r="D46" s="39"/>
      <c r="E46" s="39"/>
      <c r="F46" s="39"/>
      <c r="G46" s="40">
        <f>SUM(G45)</f>
        <v>0</v>
      </c>
      <c r="H46" s="40">
        <f>SUM(H45)</f>
        <v>1799970</v>
      </c>
    </row>
    <row r="47" spans="2:8" x14ac:dyDescent="0.25">
      <c r="B47" s="29" t="s">
        <v>14</v>
      </c>
      <c r="C47" s="19"/>
      <c r="D47" s="24">
        <f>SUMIFS(D:D,B:B,B44)</f>
        <v>470</v>
      </c>
      <c r="E47" s="24"/>
      <c r="F47" s="24"/>
      <c r="G47" s="24"/>
      <c r="H47" s="32"/>
    </row>
    <row r="48" spans="2:8" x14ac:dyDescent="0.25">
      <c r="B48" s="33"/>
      <c r="H48" s="34"/>
    </row>
    <row r="49" spans="2:10" ht="15.75" thickBot="1" x14ac:dyDescent="0.3">
      <c r="B49" s="43" t="s">
        <v>37</v>
      </c>
      <c r="C49" s="44"/>
      <c r="D49" s="45"/>
      <c r="E49" s="45"/>
      <c r="F49" s="45"/>
      <c r="G49" s="36">
        <f>SUMIFS($G$4:$G$46,B4:B46,B49)</f>
        <v>0</v>
      </c>
      <c r="H49" s="36">
        <f>SUMIFS($H$4:$H$46,B4:B46,B49)</f>
        <v>182815030</v>
      </c>
      <c r="I49" s="59"/>
      <c r="J49" s="26"/>
    </row>
    <row r="50" spans="2:10" x14ac:dyDescent="0.25">
      <c r="B50" s="66" t="s">
        <v>62</v>
      </c>
      <c r="C50" s="4"/>
      <c r="I50" s="26"/>
    </row>
    <row r="51" spans="2:10" x14ac:dyDescent="0.25">
      <c r="B51" s="4" t="s">
        <v>42</v>
      </c>
      <c r="C51" s="4"/>
      <c r="I51" s="59"/>
    </row>
    <row r="52" spans="2:10" x14ac:dyDescent="0.25">
      <c r="B52" s="72" t="s">
        <v>18</v>
      </c>
      <c r="C52" s="72"/>
      <c r="D52" s="72"/>
      <c r="E52" s="72"/>
      <c r="F52" s="72"/>
      <c r="G52" s="72"/>
      <c r="H52" s="72"/>
    </row>
    <row r="53" spans="2:10" x14ac:dyDescent="0.25">
      <c r="B53" s="4"/>
      <c r="C53" s="4"/>
    </row>
    <row r="54" spans="2:10" x14ac:dyDescent="0.25">
      <c r="B54" s="80" t="s">
        <v>19</v>
      </c>
      <c r="C54" s="80"/>
      <c r="D54" s="80"/>
      <c r="E54" s="80"/>
      <c r="F54" s="80"/>
      <c r="G54" s="80"/>
      <c r="H54" s="80"/>
    </row>
    <row r="55" spans="2:10" x14ac:dyDescent="0.25">
      <c r="B55" s="80" t="s">
        <v>20</v>
      </c>
      <c r="C55" s="80"/>
      <c r="D55" s="80"/>
      <c r="E55" s="80"/>
      <c r="F55" s="80"/>
      <c r="G55" s="80"/>
      <c r="H55" s="80"/>
    </row>
    <row r="56" spans="2:10" x14ac:dyDescent="0.25">
      <c r="B56" s="80" t="s">
        <v>21</v>
      </c>
      <c r="C56" s="80"/>
      <c r="D56" s="80"/>
      <c r="E56" s="80"/>
      <c r="F56" s="80"/>
      <c r="G56" s="80"/>
      <c r="H56" s="80"/>
    </row>
    <row r="57" spans="2:10" x14ac:dyDescent="0.25">
      <c r="B57" s="81" t="s">
        <v>22</v>
      </c>
      <c r="C57" s="81"/>
      <c r="D57" s="81"/>
      <c r="E57" s="81"/>
      <c r="F57" s="81"/>
      <c r="G57" s="81"/>
      <c r="H57" s="81"/>
    </row>
    <row r="58" spans="2:10" x14ac:dyDescent="0.25">
      <c r="B58" s="80" t="s">
        <v>23</v>
      </c>
      <c r="C58" s="80"/>
      <c r="D58" s="80"/>
      <c r="E58" s="80"/>
      <c r="F58" s="80"/>
      <c r="G58" s="80"/>
      <c r="H58" s="80"/>
    </row>
    <row r="59" spans="2:10" x14ac:dyDescent="0.25">
      <c r="B59" s="80" t="s">
        <v>24</v>
      </c>
      <c r="C59" s="80"/>
      <c r="D59" s="80"/>
      <c r="E59" s="80"/>
      <c r="F59" s="80"/>
      <c r="G59" s="80"/>
      <c r="H59" s="80"/>
    </row>
    <row r="60" spans="2:10" x14ac:dyDescent="0.25">
      <c r="B60" s="80" t="s">
        <v>25</v>
      </c>
      <c r="C60" s="80"/>
      <c r="D60" s="80"/>
      <c r="E60" s="80"/>
      <c r="F60" s="80"/>
      <c r="G60" s="80"/>
      <c r="H60" s="80"/>
    </row>
    <row r="61" spans="2:10" x14ac:dyDescent="0.25">
      <c r="B61" s="80" t="s">
        <v>26</v>
      </c>
      <c r="C61" s="80"/>
      <c r="D61" s="80"/>
      <c r="E61" s="80"/>
      <c r="F61" s="80"/>
      <c r="G61" s="80"/>
      <c r="H61" s="80"/>
    </row>
    <row r="62" spans="2:10" x14ac:dyDescent="0.25"/>
    <row r="63" spans="2:10" x14ac:dyDescent="0.25"/>
    <row r="64" spans="2:10" x14ac:dyDescent="0.25"/>
  </sheetData>
  <sheetProtection algorithmName="SHA-512" hashValue="Q3W2ARL38hc/eYoy65WXzK3YyGhtSIuZk81i7H5g0tYRhT13yTmNw5kfaXI2VS7/NunOjMI4Qwh3Vt+bD2U9Ew==" saltValue="7Psc6LsR2Kr3MgkjDdey1Q==" spinCount="100000" sheet="1" objects="1" scenarios="1"/>
  <mergeCells count="17">
    <mergeCell ref="B59:H59"/>
    <mergeCell ref="B60:H60"/>
    <mergeCell ref="B61:H61"/>
    <mergeCell ref="B52:H52"/>
    <mergeCell ref="B54:H54"/>
    <mergeCell ref="B55:H55"/>
    <mergeCell ref="B56:H56"/>
    <mergeCell ref="B57:H57"/>
    <mergeCell ref="B58:H58"/>
    <mergeCell ref="B1:H1"/>
    <mergeCell ref="B2:B3"/>
    <mergeCell ref="C2:C3"/>
    <mergeCell ref="D2:D3"/>
    <mergeCell ref="E2:E3"/>
    <mergeCell ref="F2:F3"/>
    <mergeCell ref="G2:G3"/>
    <mergeCell ref="H2:H3"/>
  </mergeCells>
  <dataValidations count="1">
    <dataValidation type="whole" allowBlank="1" showInputMessage="1" showErrorMessage="1" errorTitle="NO PUEDE INGRESAR ESTE VALOR" error="Estimado proponente, recuerde que no puede ingresar un valor superior al tope máximo, ya que su oferta y propuesta no serán tenidas en cuenta." sqref="E5:E7 E10:E12 E15:E17 E20:E22 E25:E27 E30:E32 E35:E37 E40:E42 E45" xr:uid="{8040FB7B-9791-4DC3-986B-E4445DA7E973}">
      <formula1>0</formula1>
      <formula2>F5</formula2>
    </dataValidation>
  </dataValidations>
  <pageMargins left="0.7" right="0.7" top="0.75" bottom="0.75" header="0.3" footer="0.3"/>
  <headerFooter>
    <oddFooter>&amp;C_x000D_&amp;1#&amp;"Calibri"&amp;10&amp;K008000 DOCUMENTO PÚBLICO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EE524-6E0A-4004-9F7D-293DA2C2EC75}">
  <dimension ref="A1:J62"/>
  <sheetViews>
    <sheetView showGridLines="0" workbookViewId="0">
      <selection activeCell="B2" sqref="B2:B3"/>
    </sheetView>
  </sheetViews>
  <sheetFormatPr baseColWidth="10" defaultColWidth="0" defaultRowHeight="15" zeroHeight="1" x14ac:dyDescent="0.25"/>
  <cols>
    <col min="1" max="1" width="5" customWidth="1"/>
    <col min="2" max="2" width="91.42578125" customWidth="1"/>
    <col min="3" max="3" width="16.5703125" bestFit="1" customWidth="1"/>
    <col min="4" max="4" width="12.5703125" customWidth="1"/>
    <col min="5" max="5" width="23.42578125" customWidth="1"/>
    <col min="6" max="6" width="25.140625" customWidth="1"/>
    <col min="7" max="7" width="16.7109375" customWidth="1"/>
    <col min="8" max="8" width="16.7109375" bestFit="1" customWidth="1"/>
    <col min="9" max="9" width="13.85546875" hidden="1" customWidth="1"/>
    <col min="10" max="10" width="12.28515625" hidden="1" customWidth="1"/>
    <col min="11" max="16384" width="10.85546875" hidden="1"/>
  </cols>
  <sheetData>
    <row r="1" spans="2:10" x14ac:dyDescent="0.25">
      <c r="B1" s="82" t="s">
        <v>53</v>
      </c>
      <c r="C1" s="83"/>
      <c r="D1" s="83"/>
      <c r="E1" s="83"/>
      <c r="F1" s="83"/>
      <c r="G1" s="83"/>
      <c r="H1" s="84"/>
    </row>
    <row r="2" spans="2:10" ht="14.45" customHeight="1" x14ac:dyDescent="0.25">
      <c r="B2" s="85" t="s">
        <v>0</v>
      </c>
      <c r="C2" s="86" t="s">
        <v>34</v>
      </c>
      <c r="D2" s="88" t="s">
        <v>47</v>
      </c>
      <c r="E2" s="86" t="s">
        <v>51</v>
      </c>
      <c r="F2" s="90" t="s">
        <v>52</v>
      </c>
      <c r="G2" s="86" t="s">
        <v>45</v>
      </c>
      <c r="H2" s="90" t="s">
        <v>39</v>
      </c>
    </row>
    <row r="3" spans="2:10" ht="15.95" customHeight="1" x14ac:dyDescent="0.25">
      <c r="B3" s="85"/>
      <c r="C3" s="87"/>
      <c r="D3" s="88"/>
      <c r="E3" s="89"/>
      <c r="F3" s="91"/>
      <c r="G3" s="89"/>
      <c r="H3" s="91"/>
    </row>
    <row r="4" spans="2:10" x14ac:dyDescent="0.25">
      <c r="B4" s="37" t="s">
        <v>38</v>
      </c>
      <c r="C4" s="38"/>
      <c r="D4" s="39">
        <v>112</v>
      </c>
      <c r="E4" s="39"/>
      <c r="F4" s="39"/>
      <c r="G4" s="21"/>
      <c r="H4" s="31"/>
    </row>
    <row r="5" spans="2:10" ht="30" x14ac:dyDescent="0.25">
      <c r="B5" s="30" t="s">
        <v>6</v>
      </c>
      <c r="C5" s="20" t="s">
        <v>43</v>
      </c>
      <c r="D5" s="21">
        <v>52</v>
      </c>
      <c r="E5" s="58">
        <v>273802</v>
      </c>
      <c r="F5" s="58">
        <v>376639</v>
      </c>
      <c r="G5" s="58">
        <f>E5*D5</f>
        <v>14237704</v>
      </c>
      <c r="H5" s="58">
        <f>F5*D5</f>
        <v>19585228</v>
      </c>
      <c r="I5" s="59"/>
      <c r="J5" s="59"/>
    </row>
    <row r="6" spans="2:10" ht="30" x14ac:dyDescent="0.25">
      <c r="B6" s="30" t="s">
        <v>6</v>
      </c>
      <c r="C6" s="20" t="s">
        <v>44</v>
      </c>
      <c r="D6" s="21">
        <v>59</v>
      </c>
      <c r="E6" s="58">
        <v>390000</v>
      </c>
      <c r="F6" s="58">
        <v>580000</v>
      </c>
      <c r="G6" s="58">
        <f>D6*E6</f>
        <v>23010000</v>
      </c>
      <c r="H6" s="58">
        <f>F6*D6</f>
        <v>34220000</v>
      </c>
      <c r="I6" s="59"/>
      <c r="J6" s="59"/>
    </row>
    <row r="7" spans="2:10" ht="30" x14ac:dyDescent="0.25">
      <c r="B7" s="30" t="s">
        <v>6</v>
      </c>
      <c r="C7" s="20" t="s">
        <v>36</v>
      </c>
      <c r="D7" s="21">
        <v>1</v>
      </c>
      <c r="E7" s="58">
        <v>90000</v>
      </c>
      <c r="F7" s="58">
        <v>320000</v>
      </c>
      <c r="G7" s="58">
        <f>D7*E7</f>
        <v>90000</v>
      </c>
      <c r="H7" s="58">
        <f>F7*D7</f>
        <v>320000</v>
      </c>
      <c r="I7" s="59"/>
      <c r="J7" s="59"/>
    </row>
    <row r="8" spans="2:10" x14ac:dyDescent="0.25">
      <c r="B8" s="37" t="s">
        <v>37</v>
      </c>
      <c r="C8" s="38"/>
      <c r="D8" s="39"/>
      <c r="E8" s="39"/>
      <c r="F8" s="39"/>
      <c r="G8" s="40">
        <f>SUM(G5:G7)</f>
        <v>37337704</v>
      </c>
      <c r="H8" s="40">
        <f>SUM(H5:H7)</f>
        <v>54125228</v>
      </c>
    </row>
    <row r="9" spans="2:10" x14ac:dyDescent="0.25">
      <c r="B9" s="37" t="s">
        <v>38</v>
      </c>
      <c r="C9" s="38"/>
      <c r="D9" s="39">
        <v>169</v>
      </c>
      <c r="E9" s="39"/>
      <c r="F9" s="39"/>
      <c r="G9" s="21"/>
      <c r="H9" s="21"/>
    </row>
    <row r="10" spans="2:10" ht="30" x14ac:dyDescent="0.25">
      <c r="B10" s="30" t="s">
        <v>7</v>
      </c>
      <c r="C10" s="20" t="s">
        <v>43</v>
      </c>
      <c r="D10" s="21">
        <v>146</v>
      </c>
      <c r="E10" s="27">
        <v>200000</v>
      </c>
      <c r="F10" s="27">
        <v>391156</v>
      </c>
      <c r="G10" s="58">
        <f>E10*D10</f>
        <v>29200000</v>
      </c>
      <c r="H10" s="58">
        <f>F10*D10</f>
        <v>57108776</v>
      </c>
    </row>
    <row r="11" spans="2:10" ht="30" x14ac:dyDescent="0.25">
      <c r="B11" s="30" t="s">
        <v>7</v>
      </c>
      <c r="C11" s="20" t="s">
        <v>44</v>
      </c>
      <c r="D11" s="21">
        <v>15</v>
      </c>
      <c r="E11" s="27">
        <v>250000</v>
      </c>
      <c r="F11" s="27">
        <v>560000</v>
      </c>
      <c r="G11" s="58">
        <f t="shared" ref="G11:G12" si="0">E11*D11</f>
        <v>3750000</v>
      </c>
      <c r="H11" s="58">
        <f t="shared" ref="H11:H12" si="1">F11*D11</f>
        <v>8400000</v>
      </c>
    </row>
    <row r="12" spans="2:10" ht="30" x14ac:dyDescent="0.25">
      <c r="B12" s="30" t="s">
        <v>7</v>
      </c>
      <c r="C12" s="20" t="s">
        <v>36</v>
      </c>
      <c r="D12" s="21">
        <v>8</v>
      </c>
      <c r="E12" s="27">
        <v>70000</v>
      </c>
      <c r="F12" s="27">
        <v>310000</v>
      </c>
      <c r="G12" s="58">
        <f t="shared" si="0"/>
        <v>560000</v>
      </c>
      <c r="H12" s="58">
        <f t="shared" si="1"/>
        <v>2480000</v>
      </c>
    </row>
    <row r="13" spans="2:10" x14ac:dyDescent="0.25">
      <c r="B13" s="37" t="s">
        <v>37</v>
      </c>
      <c r="C13" s="38"/>
      <c r="D13" s="39"/>
      <c r="E13" s="39"/>
      <c r="F13" s="39"/>
      <c r="G13" s="40">
        <f>SUM(G10:G12)</f>
        <v>33510000</v>
      </c>
      <c r="H13" s="40">
        <f>SUM(H10:H12)</f>
        <v>67988776</v>
      </c>
    </row>
    <row r="14" spans="2:10" x14ac:dyDescent="0.25">
      <c r="B14" s="37" t="s">
        <v>38</v>
      </c>
      <c r="C14" s="38"/>
      <c r="D14" s="39">
        <v>50</v>
      </c>
      <c r="E14" s="39"/>
      <c r="F14" s="39"/>
      <c r="G14" s="21"/>
      <c r="H14" s="31"/>
    </row>
    <row r="15" spans="2:10" ht="30" x14ac:dyDescent="0.25">
      <c r="B15" s="30" t="s">
        <v>8</v>
      </c>
      <c r="C15" s="20" t="s">
        <v>43</v>
      </c>
      <c r="D15" s="28">
        <f>26.9166666666667+2</f>
        <v>28.9166666666667</v>
      </c>
      <c r="E15" s="27">
        <v>200000</v>
      </c>
      <c r="F15" s="27">
        <v>405520</v>
      </c>
      <c r="G15" s="58">
        <f t="shared" ref="G15:G17" si="2">E15*D15</f>
        <v>5783333.3333333395</v>
      </c>
      <c r="H15" s="58">
        <f t="shared" ref="H15:H17" si="3">F15*D15</f>
        <v>11726286.666666681</v>
      </c>
    </row>
    <row r="16" spans="2:10" ht="30" x14ac:dyDescent="0.25">
      <c r="B16" s="30" t="s">
        <v>8</v>
      </c>
      <c r="C16" s="20" t="s">
        <v>44</v>
      </c>
      <c r="D16" s="28">
        <f>2.75+1</f>
        <v>3.75</v>
      </c>
      <c r="E16" s="27">
        <v>250000</v>
      </c>
      <c r="F16" s="27">
        <v>560000</v>
      </c>
      <c r="G16" s="58">
        <f t="shared" si="2"/>
        <v>937500</v>
      </c>
      <c r="H16" s="58">
        <f t="shared" si="3"/>
        <v>2100000</v>
      </c>
    </row>
    <row r="17" spans="2:8" ht="30" x14ac:dyDescent="0.25">
      <c r="B17" s="30" t="s">
        <v>8</v>
      </c>
      <c r="C17" s="20" t="s">
        <v>36</v>
      </c>
      <c r="D17" s="28">
        <f>15.1666666666667+2</f>
        <v>17.1666666666667</v>
      </c>
      <c r="E17" s="27">
        <v>60000</v>
      </c>
      <c r="F17" s="27">
        <v>310000</v>
      </c>
      <c r="G17" s="58">
        <f t="shared" si="2"/>
        <v>1030000.000000002</v>
      </c>
      <c r="H17" s="58">
        <f t="shared" si="3"/>
        <v>5321666.6666666772</v>
      </c>
    </row>
    <row r="18" spans="2:8" x14ac:dyDescent="0.25">
      <c r="B18" s="37" t="s">
        <v>37</v>
      </c>
      <c r="C18" s="38"/>
      <c r="D18" s="39"/>
      <c r="E18" s="39"/>
      <c r="F18" s="39"/>
      <c r="G18" s="40">
        <f>SUM(G15:G17)</f>
        <v>7750833.3333333414</v>
      </c>
      <c r="H18" s="40">
        <f>SUM(H15:H17)</f>
        <v>19147953.333333358</v>
      </c>
    </row>
    <row r="19" spans="2:8" x14ac:dyDescent="0.25">
      <c r="B19" s="37" t="s">
        <v>38</v>
      </c>
      <c r="C19" s="38"/>
      <c r="D19" s="39">
        <v>81</v>
      </c>
      <c r="E19" s="39"/>
      <c r="F19" s="39"/>
      <c r="G19" s="27"/>
      <c r="H19" s="31"/>
    </row>
    <row r="20" spans="2:8" x14ac:dyDescent="0.25">
      <c r="B20" s="30" t="s">
        <v>9</v>
      </c>
      <c r="C20" s="20" t="s">
        <v>43</v>
      </c>
      <c r="D20" s="28">
        <v>59.583333333333336</v>
      </c>
      <c r="E20" s="27">
        <v>200000</v>
      </c>
      <c r="F20" s="27">
        <v>306260.21818181797</v>
      </c>
      <c r="G20" s="58">
        <f t="shared" ref="G20:G22" si="4">E20*D20</f>
        <v>11916666.666666668</v>
      </c>
      <c r="H20" s="58">
        <f t="shared" ref="H20:H22" si="5">F20*D20</f>
        <v>18248004.666666653</v>
      </c>
    </row>
    <row r="21" spans="2:8" ht="30" x14ac:dyDescent="0.25">
      <c r="B21" s="30" t="s">
        <v>9</v>
      </c>
      <c r="C21" s="20" t="s">
        <v>44</v>
      </c>
      <c r="D21" s="28">
        <v>11.333333333333334</v>
      </c>
      <c r="E21" s="27">
        <v>250000</v>
      </c>
      <c r="F21" s="27">
        <v>500000</v>
      </c>
      <c r="G21" s="58">
        <f t="shared" si="4"/>
        <v>2833333.3333333335</v>
      </c>
      <c r="H21" s="58">
        <f t="shared" si="5"/>
        <v>5666666.666666667</v>
      </c>
    </row>
    <row r="22" spans="2:8" x14ac:dyDescent="0.25">
      <c r="B22" s="30" t="s">
        <v>9</v>
      </c>
      <c r="C22" s="20" t="s">
        <v>36</v>
      </c>
      <c r="D22" s="28">
        <v>9.6666666666666661</v>
      </c>
      <c r="E22" s="27">
        <v>60000</v>
      </c>
      <c r="F22" s="27">
        <v>250000</v>
      </c>
      <c r="G22" s="58">
        <f t="shared" si="4"/>
        <v>580000</v>
      </c>
      <c r="H22" s="58">
        <f t="shared" si="5"/>
        <v>2416666.6666666665</v>
      </c>
    </row>
    <row r="23" spans="2:8" x14ac:dyDescent="0.25">
      <c r="B23" s="37" t="s">
        <v>37</v>
      </c>
      <c r="C23" s="38"/>
      <c r="D23" s="39"/>
      <c r="E23" s="39"/>
      <c r="F23" s="39"/>
      <c r="G23" s="40">
        <f>SUM(G20:G22)</f>
        <v>15330000.000000002</v>
      </c>
      <c r="H23" s="40">
        <f>SUM(H20:H22)</f>
        <v>26331337.999999989</v>
      </c>
    </row>
    <row r="24" spans="2:8" x14ac:dyDescent="0.25">
      <c r="B24" s="37" t="s">
        <v>38</v>
      </c>
      <c r="C24" s="38"/>
      <c r="D24" s="39">
        <v>26</v>
      </c>
      <c r="E24" s="39"/>
      <c r="F24" s="39"/>
      <c r="G24" s="21"/>
      <c r="H24" s="31"/>
    </row>
    <row r="25" spans="2:8" ht="30" x14ac:dyDescent="0.25">
      <c r="B25" s="30" t="s">
        <v>10</v>
      </c>
      <c r="C25" s="20" t="s">
        <v>43</v>
      </c>
      <c r="D25" s="28">
        <v>21.166666666666668</v>
      </c>
      <c r="E25" s="27">
        <v>200000</v>
      </c>
      <c r="F25" s="27">
        <v>264763</v>
      </c>
      <c r="G25" s="58">
        <f t="shared" ref="G25:G27" si="6">E25*D25</f>
        <v>4233333.333333334</v>
      </c>
      <c r="H25" s="58">
        <f t="shared" ref="H25:H27" si="7">F25*D25</f>
        <v>5604150.166666667</v>
      </c>
    </row>
    <row r="26" spans="2:8" ht="30" x14ac:dyDescent="0.25">
      <c r="B26" s="30" t="s">
        <v>10</v>
      </c>
      <c r="C26" s="20" t="s">
        <v>44</v>
      </c>
      <c r="D26" s="28">
        <v>1</v>
      </c>
      <c r="E26" s="27">
        <v>250000</v>
      </c>
      <c r="F26" s="27">
        <v>500000</v>
      </c>
      <c r="G26" s="58">
        <f t="shared" si="6"/>
        <v>250000</v>
      </c>
      <c r="H26" s="58">
        <f t="shared" si="7"/>
        <v>500000</v>
      </c>
    </row>
    <row r="27" spans="2:8" ht="30" x14ac:dyDescent="0.25">
      <c r="B27" s="30" t="s">
        <v>10</v>
      </c>
      <c r="C27" s="20" t="s">
        <v>36</v>
      </c>
      <c r="D27" s="28">
        <v>3.5833333333333335</v>
      </c>
      <c r="E27" s="27">
        <v>60000</v>
      </c>
      <c r="F27" s="27">
        <v>250000</v>
      </c>
      <c r="G27" s="58">
        <f t="shared" si="6"/>
        <v>215000</v>
      </c>
      <c r="H27" s="58">
        <f t="shared" si="7"/>
        <v>895833.33333333337</v>
      </c>
    </row>
    <row r="28" spans="2:8" x14ac:dyDescent="0.25">
      <c r="B28" s="37" t="s">
        <v>37</v>
      </c>
      <c r="C28" s="38"/>
      <c r="D28" s="39"/>
      <c r="E28" s="39"/>
      <c r="F28" s="39"/>
      <c r="G28" s="40">
        <f>SUM(G25:G27)</f>
        <v>4698333.333333334</v>
      </c>
      <c r="H28" s="40">
        <f>SUM(H25:H27)</f>
        <v>6999983.5</v>
      </c>
    </row>
    <row r="29" spans="2:8" x14ac:dyDescent="0.25">
      <c r="B29" s="37" t="s">
        <v>38</v>
      </c>
      <c r="C29" s="38"/>
      <c r="D29" s="39">
        <v>5</v>
      </c>
      <c r="E29" s="39"/>
      <c r="F29" s="39"/>
      <c r="G29" s="21"/>
      <c r="H29" s="31"/>
    </row>
    <row r="30" spans="2:8" ht="30" x14ac:dyDescent="0.25">
      <c r="B30" s="30" t="s">
        <v>11</v>
      </c>
      <c r="C30" s="20" t="s">
        <v>43</v>
      </c>
      <c r="D30" s="21">
        <v>2</v>
      </c>
      <c r="E30" s="27">
        <v>200000</v>
      </c>
      <c r="F30" s="27">
        <v>405520</v>
      </c>
      <c r="G30" s="58">
        <f t="shared" ref="G30:G32" si="8">E30*D30</f>
        <v>400000</v>
      </c>
      <c r="H30" s="58">
        <f t="shared" ref="H30:H32" si="9">F30*D30</f>
        <v>811040</v>
      </c>
    </row>
    <row r="31" spans="2:8" ht="30" x14ac:dyDescent="0.25">
      <c r="B31" s="30" t="s">
        <v>11</v>
      </c>
      <c r="C31" s="20" t="s">
        <v>44</v>
      </c>
      <c r="D31" s="21" t="s">
        <v>40</v>
      </c>
      <c r="E31" s="27">
        <v>250000</v>
      </c>
      <c r="F31" s="27">
        <v>560000</v>
      </c>
      <c r="G31" s="58">
        <v>250000</v>
      </c>
      <c r="H31" s="58">
        <v>500000</v>
      </c>
    </row>
    <row r="32" spans="2:8" ht="30" x14ac:dyDescent="0.25">
      <c r="B32" s="30" t="s">
        <v>11</v>
      </c>
      <c r="C32" s="20" t="s">
        <v>36</v>
      </c>
      <c r="D32" s="21">
        <v>2</v>
      </c>
      <c r="E32" s="27">
        <v>60000</v>
      </c>
      <c r="F32" s="27">
        <v>310000</v>
      </c>
      <c r="G32" s="58">
        <f t="shared" si="8"/>
        <v>120000</v>
      </c>
      <c r="H32" s="58">
        <f t="shared" si="9"/>
        <v>620000</v>
      </c>
    </row>
    <row r="33" spans="2:10" x14ac:dyDescent="0.25">
      <c r="B33" s="37" t="s">
        <v>37</v>
      </c>
      <c r="C33" s="38"/>
      <c r="D33" s="39"/>
      <c r="E33" s="39"/>
      <c r="F33" s="39"/>
      <c r="G33" s="40">
        <f>SUM(G30:G32)</f>
        <v>770000</v>
      </c>
      <c r="H33" s="40">
        <f>SUM(H30:H32)</f>
        <v>1931040</v>
      </c>
    </row>
    <row r="34" spans="2:10" x14ac:dyDescent="0.25">
      <c r="B34" s="37" t="s">
        <v>38</v>
      </c>
      <c r="C34" s="38"/>
      <c r="D34" s="39">
        <v>12</v>
      </c>
      <c r="E34" s="39"/>
      <c r="F34" s="39"/>
      <c r="G34" s="39"/>
      <c r="H34" s="42"/>
    </row>
    <row r="35" spans="2:10" ht="45" x14ac:dyDescent="0.25">
      <c r="B35" s="30" t="s">
        <v>12</v>
      </c>
      <c r="C35" s="20" t="s">
        <v>43</v>
      </c>
      <c r="D35" s="21">
        <v>6</v>
      </c>
      <c r="E35" s="27">
        <v>200000</v>
      </c>
      <c r="F35" s="27">
        <v>310228</v>
      </c>
      <c r="G35" s="58">
        <f t="shared" ref="G35" si="10">E35*D35</f>
        <v>1200000</v>
      </c>
      <c r="H35" s="58">
        <f t="shared" ref="H35" si="11">F35*D35</f>
        <v>1861368</v>
      </c>
    </row>
    <row r="36" spans="2:10" ht="45" x14ac:dyDescent="0.25">
      <c r="B36" s="30" t="s">
        <v>12</v>
      </c>
      <c r="C36" s="20" t="s">
        <v>44</v>
      </c>
      <c r="D36" s="21">
        <v>1</v>
      </c>
      <c r="E36" s="27">
        <v>250000</v>
      </c>
      <c r="F36" s="27">
        <v>560000</v>
      </c>
      <c r="G36" s="58">
        <f t="shared" ref="G36:G37" si="12">E36*D36</f>
        <v>250000</v>
      </c>
      <c r="H36" s="58">
        <f t="shared" ref="H36:H37" si="13">F36*D36</f>
        <v>560000</v>
      </c>
    </row>
    <row r="37" spans="2:10" ht="45" x14ac:dyDescent="0.25">
      <c r="B37" s="30" t="s">
        <v>12</v>
      </c>
      <c r="C37" s="20" t="s">
        <v>36</v>
      </c>
      <c r="D37" s="21">
        <v>5</v>
      </c>
      <c r="E37" s="27">
        <v>60000</v>
      </c>
      <c r="F37" s="27">
        <v>310000</v>
      </c>
      <c r="G37" s="58">
        <f t="shared" si="12"/>
        <v>300000</v>
      </c>
      <c r="H37" s="58">
        <f t="shared" si="13"/>
        <v>1550000</v>
      </c>
    </row>
    <row r="38" spans="2:10" x14ac:dyDescent="0.25">
      <c r="B38" s="37" t="s">
        <v>37</v>
      </c>
      <c r="C38" s="38"/>
      <c r="D38" s="39"/>
      <c r="E38" s="39"/>
      <c r="F38" s="39"/>
      <c r="G38" s="40">
        <f>SUM(G35:G37)</f>
        <v>1750000</v>
      </c>
      <c r="H38" s="40">
        <f>SUM(H35:H37)</f>
        <v>3971368</v>
      </c>
      <c r="J38">
        <v>3971368</v>
      </c>
    </row>
    <row r="39" spans="2:10" x14ac:dyDescent="0.25">
      <c r="B39" s="37" t="s">
        <v>38</v>
      </c>
      <c r="C39" s="38"/>
      <c r="D39" s="39">
        <v>4</v>
      </c>
      <c r="E39" s="39"/>
      <c r="F39" s="39"/>
      <c r="G39" s="39"/>
      <c r="H39" s="42"/>
    </row>
    <row r="40" spans="2:10" ht="45" x14ac:dyDescent="0.25">
      <c r="B40" s="30" t="s">
        <v>13</v>
      </c>
      <c r="C40" s="20" t="s">
        <v>43</v>
      </c>
      <c r="D40" s="21">
        <v>2</v>
      </c>
      <c r="E40" s="27">
        <v>200000</v>
      </c>
      <c r="F40" s="27">
        <v>310228</v>
      </c>
      <c r="G40" s="27">
        <f>E40*D40</f>
        <v>400000</v>
      </c>
      <c r="H40" s="27">
        <f>F40*D40</f>
        <v>620456</v>
      </c>
    </row>
    <row r="41" spans="2:10" ht="45" x14ac:dyDescent="0.25">
      <c r="B41" s="30" t="s">
        <v>13</v>
      </c>
      <c r="C41" s="20" t="s">
        <v>44</v>
      </c>
      <c r="D41" s="21" t="s">
        <v>40</v>
      </c>
      <c r="E41" s="27">
        <v>250000</v>
      </c>
      <c r="F41" s="27">
        <v>560000</v>
      </c>
      <c r="G41" s="27">
        <v>250000</v>
      </c>
      <c r="H41" s="27">
        <f>F41</f>
        <v>560000</v>
      </c>
    </row>
    <row r="42" spans="2:10" ht="45" x14ac:dyDescent="0.25">
      <c r="B42" s="30" t="s">
        <v>13</v>
      </c>
      <c r="C42" s="20" t="s">
        <v>36</v>
      </c>
      <c r="D42" s="21" t="s">
        <v>40</v>
      </c>
      <c r="E42" s="27">
        <v>60000</v>
      </c>
      <c r="F42" s="27">
        <v>310000</v>
      </c>
      <c r="G42" s="27">
        <v>60000</v>
      </c>
      <c r="H42" s="27">
        <f>F42</f>
        <v>310000</v>
      </c>
    </row>
    <row r="43" spans="2:10" x14ac:dyDescent="0.25">
      <c r="B43" s="37" t="s">
        <v>37</v>
      </c>
      <c r="C43" s="38"/>
      <c r="D43" s="39"/>
      <c r="E43" s="39"/>
      <c r="F43" s="39"/>
      <c r="G43" s="40">
        <f>SUM(G40:G42)</f>
        <v>710000</v>
      </c>
      <c r="H43" s="40">
        <f>SUM(H40:H42)</f>
        <v>1490456</v>
      </c>
    </row>
    <row r="44" spans="2:10" x14ac:dyDescent="0.25">
      <c r="B44" s="37" t="s">
        <v>38</v>
      </c>
      <c r="C44" s="38"/>
      <c r="D44" s="39">
        <v>10</v>
      </c>
      <c r="E44" s="39"/>
      <c r="F44" s="39"/>
      <c r="G44" s="40"/>
      <c r="H44" s="41"/>
    </row>
    <row r="45" spans="2:10" ht="30" x14ac:dyDescent="0.25">
      <c r="B45" s="30" t="s">
        <v>31</v>
      </c>
      <c r="C45" s="20" t="s">
        <v>41</v>
      </c>
      <c r="D45" s="21">
        <v>10</v>
      </c>
      <c r="E45" s="21">
        <v>82000</v>
      </c>
      <c r="F45" s="27">
        <v>180000</v>
      </c>
      <c r="G45" s="58">
        <f t="shared" ref="G45" si="14">E45*D45</f>
        <v>820000</v>
      </c>
      <c r="H45" s="58">
        <f t="shared" ref="H45" si="15">F45*D45</f>
        <v>1800000</v>
      </c>
    </row>
    <row r="46" spans="2:10" x14ac:dyDescent="0.25">
      <c r="B46" s="37" t="s">
        <v>37</v>
      </c>
      <c r="C46" s="38"/>
      <c r="D46" s="39"/>
      <c r="E46" s="39"/>
      <c r="F46" s="39"/>
      <c r="G46" s="40">
        <f>SUM(G45)</f>
        <v>820000</v>
      </c>
      <c r="H46" s="40">
        <f>SUM(H45)</f>
        <v>1800000</v>
      </c>
    </row>
    <row r="47" spans="2:10" x14ac:dyDescent="0.25">
      <c r="B47" s="29" t="s">
        <v>14</v>
      </c>
      <c r="C47" s="19"/>
      <c r="D47" s="24">
        <f>SUMIFS(D:D,B:B,B44)</f>
        <v>469</v>
      </c>
      <c r="E47" s="24"/>
      <c r="F47" s="24"/>
      <c r="G47" s="24"/>
      <c r="H47" s="32"/>
    </row>
    <row r="48" spans="2:10" x14ac:dyDescent="0.25">
      <c r="B48" s="33"/>
      <c r="H48" s="34"/>
    </row>
    <row r="49" spans="2:10" ht="15.75" thickBot="1" x14ac:dyDescent="0.3">
      <c r="B49" s="43" t="s">
        <v>37</v>
      </c>
      <c r="C49" s="44"/>
      <c r="D49" s="45"/>
      <c r="E49" s="45"/>
      <c r="F49" s="45"/>
      <c r="G49" s="35">
        <f>SUMIFS($G$4:$G$46,B4:B46,B49)</f>
        <v>102676870.66666667</v>
      </c>
      <c r="H49" s="36">
        <f>SUMIFS($H$4:$H$46,B4:B46,B49)</f>
        <v>183786142.83333337</v>
      </c>
      <c r="I49" s="59"/>
      <c r="J49" s="26"/>
    </row>
    <row r="50" spans="2:10" x14ac:dyDescent="0.25">
      <c r="B50" s="4" t="s">
        <v>42</v>
      </c>
      <c r="C50" s="4"/>
    </row>
    <row r="51" spans="2:10" x14ac:dyDescent="0.25">
      <c r="B51" s="4"/>
      <c r="C51" s="4"/>
    </row>
    <row r="52" spans="2:10" x14ac:dyDescent="0.25">
      <c r="B52" s="72" t="s">
        <v>18</v>
      </c>
      <c r="C52" s="72"/>
      <c r="D52" s="72"/>
      <c r="E52" s="72"/>
      <c r="F52" s="72"/>
      <c r="G52" s="72"/>
      <c r="H52" s="72"/>
    </row>
    <row r="53" spans="2:10" x14ac:dyDescent="0.25">
      <c r="B53" s="4"/>
      <c r="C53" s="4"/>
    </row>
    <row r="54" spans="2:10" x14ac:dyDescent="0.25">
      <c r="B54" s="80" t="s">
        <v>19</v>
      </c>
      <c r="C54" s="80"/>
      <c r="D54" s="80"/>
      <c r="E54" s="80"/>
      <c r="F54" s="80"/>
      <c r="G54" s="80"/>
      <c r="H54" s="80"/>
    </row>
    <row r="55" spans="2:10" x14ac:dyDescent="0.25">
      <c r="B55" s="80" t="s">
        <v>20</v>
      </c>
      <c r="C55" s="80"/>
      <c r="D55" s="80"/>
      <c r="E55" s="80"/>
      <c r="F55" s="80"/>
      <c r="G55" s="80"/>
      <c r="H55" s="80"/>
    </row>
    <row r="56" spans="2:10" x14ac:dyDescent="0.25">
      <c r="B56" s="80" t="s">
        <v>21</v>
      </c>
      <c r="C56" s="80"/>
      <c r="D56" s="80"/>
      <c r="E56" s="80"/>
      <c r="F56" s="80"/>
      <c r="G56" s="80"/>
      <c r="H56" s="80"/>
    </row>
    <row r="57" spans="2:10" x14ac:dyDescent="0.25">
      <c r="B57" s="81" t="s">
        <v>22</v>
      </c>
      <c r="C57" s="81"/>
      <c r="D57" s="81"/>
      <c r="E57" s="81"/>
      <c r="F57" s="81"/>
      <c r="G57" s="81"/>
      <c r="H57" s="81"/>
    </row>
    <row r="58" spans="2:10" x14ac:dyDescent="0.25">
      <c r="B58" s="80" t="s">
        <v>23</v>
      </c>
      <c r="C58" s="80"/>
      <c r="D58" s="80"/>
      <c r="E58" s="80"/>
      <c r="F58" s="80"/>
      <c r="G58" s="80"/>
      <c r="H58" s="80"/>
    </row>
    <row r="59" spans="2:10" x14ac:dyDescent="0.25">
      <c r="B59" s="80" t="s">
        <v>24</v>
      </c>
      <c r="C59" s="80"/>
      <c r="D59" s="80"/>
      <c r="E59" s="80"/>
      <c r="F59" s="80"/>
      <c r="G59" s="80"/>
      <c r="H59" s="80"/>
    </row>
    <row r="60" spans="2:10" x14ac:dyDescent="0.25">
      <c r="B60" s="80" t="s">
        <v>25</v>
      </c>
      <c r="C60" s="80"/>
      <c r="D60" s="80"/>
      <c r="E60" s="80"/>
      <c r="F60" s="80"/>
      <c r="G60" s="80"/>
      <c r="H60" s="80"/>
    </row>
    <row r="61" spans="2:10" x14ac:dyDescent="0.25">
      <c r="B61" s="80" t="s">
        <v>26</v>
      </c>
      <c r="C61" s="80"/>
      <c r="D61" s="80"/>
      <c r="E61" s="80"/>
      <c r="F61" s="80"/>
      <c r="G61" s="80"/>
      <c r="H61" s="80"/>
    </row>
    <row r="62" spans="2:10" x14ac:dyDescent="0.25"/>
  </sheetData>
  <sheetProtection algorithmName="SHA-512" hashValue="BTIH9mCuqgotKl+EJFZAxBaCHGkO4ec190NGzu7HDF60LO8YRlXnB7obz1DcqTYG6hYDJsLSnzLCaKq1RQ5hOg==" saltValue="7RtefA5DmVw+GGD3jBvDWg==" spinCount="100000" sheet="1" objects="1" scenarios="1"/>
  <mergeCells count="17">
    <mergeCell ref="B1:H1"/>
    <mergeCell ref="B2:B3"/>
    <mergeCell ref="C2:C3"/>
    <mergeCell ref="D2:D3"/>
    <mergeCell ref="E2:E3"/>
    <mergeCell ref="F2:F3"/>
    <mergeCell ref="B59:H59"/>
    <mergeCell ref="B60:H60"/>
    <mergeCell ref="B61:H61"/>
    <mergeCell ref="G2:G3"/>
    <mergeCell ref="H2:H3"/>
    <mergeCell ref="B52:H52"/>
    <mergeCell ref="B54:H54"/>
    <mergeCell ref="B55:H55"/>
    <mergeCell ref="B56:H56"/>
    <mergeCell ref="B57:H57"/>
    <mergeCell ref="B58:H58"/>
  </mergeCells>
  <pageMargins left="0.7" right="0.7" top="0.75" bottom="0.75" header="0.3" footer="0.3"/>
  <headerFooter>
    <oddFooter>&amp;C_x000D_&amp;1#&amp;"Calibri"&amp;10&amp;K008000 DOCUMENTO PÚBLICO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47CC-7BEE-475A-97F7-BA3ACEFC2858}">
  <dimension ref="B1:XFC63"/>
  <sheetViews>
    <sheetView showGridLines="0" workbookViewId="0">
      <selection activeCell="B11" sqref="B11"/>
    </sheetView>
  </sheetViews>
  <sheetFormatPr baseColWidth="10" defaultColWidth="0" defaultRowHeight="15" x14ac:dyDescent="0.25"/>
  <cols>
    <col min="1" max="1" width="4.42578125" customWidth="1"/>
    <col min="2" max="2" width="97.5703125" customWidth="1"/>
    <col min="3" max="3" width="16.5703125" bestFit="1" customWidth="1"/>
    <col min="4" max="4" width="13.85546875" customWidth="1"/>
    <col min="5" max="5" width="26.85546875" customWidth="1"/>
    <col min="6" max="6" width="22.28515625" customWidth="1"/>
    <col min="7" max="7" width="21" customWidth="1"/>
    <col min="8" max="8" width="20.85546875" customWidth="1"/>
    <col min="9" max="9" width="13.85546875" hidden="1"/>
    <col min="10" max="16383" width="10.85546875" hidden="1"/>
    <col min="16384" max="16384" width="3.42578125" customWidth="1"/>
  </cols>
  <sheetData>
    <row r="1" spans="2:8" x14ac:dyDescent="0.25">
      <c r="B1" s="82" t="s">
        <v>53</v>
      </c>
      <c r="C1" s="83"/>
      <c r="D1" s="83"/>
      <c r="E1" s="83"/>
      <c r="F1" s="83"/>
      <c r="G1" s="83"/>
      <c r="H1" s="84"/>
    </row>
    <row r="2" spans="2:8" x14ac:dyDescent="0.25">
      <c r="B2" s="85" t="s">
        <v>0</v>
      </c>
      <c r="C2" s="86" t="s">
        <v>34</v>
      </c>
      <c r="D2" s="88" t="s">
        <v>47</v>
      </c>
      <c r="E2" s="86" t="s">
        <v>51</v>
      </c>
      <c r="F2" s="90" t="s">
        <v>52</v>
      </c>
      <c r="G2" s="86" t="s">
        <v>45</v>
      </c>
      <c r="H2" s="90" t="s">
        <v>39</v>
      </c>
    </row>
    <row r="3" spans="2:8" x14ac:dyDescent="0.25">
      <c r="B3" s="85"/>
      <c r="C3" s="87"/>
      <c r="D3" s="88"/>
      <c r="E3" s="89"/>
      <c r="F3" s="91"/>
      <c r="G3" s="89"/>
      <c r="H3" s="91"/>
    </row>
    <row r="4" spans="2:8" x14ac:dyDescent="0.25">
      <c r="B4" s="37" t="s">
        <v>38</v>
      </c>
      <c r="C4" s="38"/>
      <c r="D4" s="39">
        <v>112</v>
      </c>
      <c r="E4" s="39"/>
      <c r="F4" s="39"/>
      <c r="G4" s="21"/>
      <c r="H4" s="31"/>
    </row>
    <row r="5" spans="2:8" ht="30" x14ac:dyDescent="0.25">
      <c r="B5" s="30" t="s">
        <v>6</v>
      </c>
      <c r="C5" s="20" t="s">
        <v>43</v>
      </c>
      <c r="D5" s="21">
        <v>52</v>
      </c>
      <c r="E5" s="58">
        <v>273802</v>
      </c>
      <c r="F5" s="58">
        <v>374000</v>
      </c>
      <c r="G5" s="58">
        <f>D5*E5</f>
        <v>14237704</v>
      </c>
      <c r="H5" s="58">
        <f>F5*D5</f>
        <v>19448000</v>
      </c>
    </row>
    <row r="6" spans="2:8" ht="30" x14ac:dyDescent="0.25">
      <c r="B6" s="30" t="s">
        <v>6</v>
      </c>
      <c r="C6" s="20" t="s">
        <v>44</v>
      </c>
      <c r="D6" s="21">
        <v>59</v>
      </c>
      <c r="E6" s="58">
        <v>390000</v>
      </c>
      <c r="F6" s="58">
        <v>575164</v>
      </c>
      <c r="G6" s="58">
        <f>D6*E6</f>
        <v>23010000</v>
      </c>
      <c r="H6" s="58">
        <f>F6*D6</f>
        <v>33934676</v>
      </c>
    </row>
    <row r="7" spans="2:8" ht="30" x14ac:dyDescent="0.25">
      <c r="B7" s="30" t="s">
        <v>6</v>
      </c>
      <c r="C7" s="20" t="s">
        <v>36</v>
      </c>
      <c r="D7" s="21">
        <v>1</v>
      </c>
      <c r="E7" s="58">
        <v>90000</v>
      </c>
      <c r="F7" s="58">
        <v>300000</v>
      </c>
      <c r="G7" s="58">
        <f>D7*E7</f>
        <v>90000</v>
      </c>
      <c r="H7" s="58">
        <f>F7*D7</f>
        <v>300000</v>
      </c>
    </row>
    <row r="8" spans="2:8" x14ac:dyDescent="0.25">
      <c r="B8" s="37" t="s">
        <v>37</v>
      </c>
      <c r="C8" s="38"/>
      <c r="D8" s="39"/>
      <c r="E8" s="39"/>
      <c r="F8" s="39"/>
      <c r="G8" s="40">
        <f>SUM(G5:G7)</f>
        <v>37337704</v>
      </c>
      <c r="H8" s="40">
        <f>SUM(H5:H7)</f>
        <v>53682676</v>
      </c>
    </row>
    <row r="9" spans="2:8" x14ac:dyDescent="0.25">
      <c r="B9" s="37" t="s">
        <v>38</v>
      </c>
      <c r="C9" s="38"/>
      <c r="D9" s="39">
        <v>169</v>
      </c>
      <c r="E9" s="39"/>
      <c r="F9" s="39"/>
      <c r="G9" s="21"/>
      <c r="H9" s="21"/>
    </row>
    <row r="10" spans="2:8" ht="30" x14ac:dyDescent="0.25">
      <c r="B10" s="30" t="s">
        <v>7</v>
      </c>
      <c r="C10" s="20" t="s">
        <v>43</v>
      </c>
      <c r="D10" s="21">
        <v>146</v>
      </c>
      <c r="E10" s="27">
        <v>200000</v>
      </c>
      <c r="F10" s="27">
        <v>384000</v>
      </c>
      <c r="G10" s="58">
        <f>D10*E10</f>
        <v>29200000</v>
      </c>
      <c r="H10" s="58">
        <f t="shared" ref="H10:H12" si="0">F10*D10</f>
        <v>56064000</v>
      </c>
    </row>
    <row r="11" spans="2:8" ht="30" x14ac:dyDescent="0.25">
      <c r="B11" s="30" t="s">
        <v>7</v>
      </c>
      <c r="C11" s="20" t="s">
        <v>44</v>
      </c>
      <c r="D11" s="21">
        <v>15</v>
      </c>
      <c r="E11" s="27">
        <v>250000</v>
      </c>
      <c r="F11" s="27">
        <v>557000</v>
      </c>
      <c r="G11" s="58">
        <f>D11*E11</f>
        <v>3750000</v>
      </c>
      <c r="H11" s="58">
        <f t="shared" si="0"/>
        <v>8355000</v>
      </c>
    </row>
    <row r="12" spans="2:8" ht="30" x14ac:dyDescent="0.25">
      <c r="B12" s="30" t="s">
        <v>7</v>
      </c>
      <c r="C12" s="20" t="s">
        <v>36</v>
      </c>
      <c r="D12" s="21">
        <v>8</v>
      </c>
      <c r="E12" s="27">
        <v>70000</v>
      </c>
      <c r="F12" s="27">
        <v>307620</v>
      </c>
      <c r="G12" s="58">
        <f>D12*E12</f>
        <v>560000</v>
      </c>
      <c r="H12" s="58">
        <f t="shared" si="0"/>
        <v>2460960</v>
      </c>
    </row>
    <row r="13" spans="2:8" x14ac:dyDescent="0.25">
      <c r="B13" s="37" t="s">
        <v>37</v>
      </c>
      <c r="C13" s="38"/>
      <c r="D13" s="39"/>
      <c r="E13" s="39"/>
      <c r="F13" s="39"/>
      <c r="G13" s="40">
        <f>SUM(G10:G12)</f>
        <v>33510000</v>
      </c>
      <c r="H13" s="40">
        <f>SUM(H10:H12)</f>
        <v>66879960</v>
      </c>
    </row>
    <row r="14" spans="2:8" x14ac:dyDescent="0.25">
      <c r="B14" s="37" t="s">
        <v>38</v>
      </c>
      <c r="C14" s="38"/>
      <c r="D14" s="39">
        <v>50</v>
      </c>
      <c r="E14" s="39"/>
      <c r="F14" s="39"/>
      <c r="G14" s="21"/>
      <c r="H14" s="31"/>
    </row>
    <row r="15" spans="2:8" x14ac:dyDescent="0.25">
      <c r="B15" s="30" t="s">
        <v>8</v>
      </c>
      <c r="C15" s="20" t="s">
        <v>43</v>
      </c>
      <c r="D15" s="28">
        <v>29</v>
      </c>
      <c r="E15" s="27">
        <v>200000</v>
      </c>
      <c r="F15" s="27">
        <v>405000</v>
      </c>
      <c r="G15" s="58">
        <f>D15*E15</f>
        <v>5800000</v>
      </c>
      <c r="H15" s="58">
        <f t="shared" ref="H15:H17" si="1">F15*D15</f>
        <v>11745000</v>
      </c>
    </row>
    <row r="16" spans="2:8" ht="30" x14ac:dyDescent="0.25">
      <c r="B16" s="30" t="s">
        <v>8</v>
      </c>
      <c r="C16" s="20" t="s">
        <v>44</v>
      </c>
      <c r="D16" s="28">
        <v>4</v>
      </c>
      <c r="E16" s="27">
        <v>250000</v>
      </c>
      <c r="F16" s="27">
        <v>560000</v>
      </c>
      <c r="G16" s="58">
        <f>D16*E16</f>
        <v>1000000</v>
      </c>
      <c r="H16" s="58">
        <f t="shared" si="1"/>
        <v>2240000</v>
      </c>
    </row>
    <row r="17" spans="2:8" x14ac:dyDescent="0.25">
      <c r="B17" s="30" t="s">
        <v>8</v>
      </c>
      <c r="C17" s="20" t="s">
        <v>36</v>
      </c>
      <c r="D17" s="28">
        <v>17</v>
      </c>
      <c r="E17" s="27">
        <v>60000</v>
      </c>
      <c r="F17" s="27">
        <v>310000</v>
      </c>
      <c r="G17" s="58">
        <f>D17*E17</f>
        <v>1020000</v>
      </c>
      <c r="H17" s="58">
        <f t="shared" si="1"/>
        <v>5270000</v>
      </c>
    </row>
    <row r="18" spans="2:8" x14ac:dyDescent="0.25">
      <c r="B18" s="37" t="s">
        <v>37</v>
      </c>
      <c r="C18" s="38"/>
      <c r="D18" s="39"/>
      <c r="E18" s="39"/>
      <c r="F18" s="39"/>
      <c r="G18" s="40">
        <f>SUM(G15:G17)</f>
        <v>7820000</v>
      </c>
      <c r="H18" s="40">
        <f>SUM(H15:H17)</f>
        <v>19255000</v>
      </c>
    </row>
    <row r="19" spans="2:8" x14ac:dyDescent="0.25">
      <c r="B19" s="37" t="s">
        <v>38</v>
      </c>
      <c r="C19" s="38"/>
      <c r="D19" s="39">
        <v>81</v>
      </c>
      <c r="E19" s="39"/>
      <c r="F19" s="39"/>
      <c r="G19" s="27"/>
      <c r="H19" s="31"/>
    </row>
    <row r="20" spans="2:8" x14ac:dyDescent="0.25">
      <c r="B20" s="30" t="s">
        <v>9</v>
      </c>
      <c r="C20" s="20" t="s">
        <v>43</v>
      </c>
      <c r="D20" s="28">
        <v>60</v>
      </c>
      <c r="E20" s="27">
        <v>200000</v>
      </c>
      <c r="F20" s="27">
        <v>306260</v>
      </c>
      <c r="G20" s="58">
        <f>D20*E20</f>
        <v>12000000</v>
      </c>
      <c r="H20" s="58">
        <f t="shared" ref="H20:H22" si="2">F20*D20</f>
        <v>18375600</v>
      </c>
    </row>
    <row r="21" spans="2:8" ht="30" x14ac:dyDescent="0.25">
      <c r="B21" s="30" t="s">
        <v>9</v>
      </c>
      <c r="C21" s="20" t="s">
        <v>44</v>
      </c>
      <c r="D21" s="28">
        <v>11</v>
      </c>
      <c r="E21" s="27">
        <v>250000</v>
      </c>
      <c r="F21" s="27">
        <v>500000</v>
      </c>
      <c r="G21" s="58">
        <f>D21*E21</f>
        <v>2750000</v>
      </c>
      <c r="H21" s="58">
        <f t="shared" si="2"/>
        <v>5500000</v>
      </c>
    </row>
    <row r="22" spans="2:8" x14ac:dyDescent="0.25">
      <c r="B22" s="30" t="s">
        <v>9</v>
      </c>
      <c r="C22" s="20" t="s">
        <v>36</v>
      </c>
      <c r="D22" s="28">
        <v>10</v>
      </c>
      <c r="E22" s="27">
        <v>60000</v>
      </c>
      <c r="F22" s="27">
        <v>250000</v>
      </c>
      <c r="G22" s="58">
        <f>D22*E22</f>
        <v>600000</v>
      </c>
      <c r="H22" s="58">
        <f t="shared" si="2"/>
        <v>2500000</v>
      </c>
    </row>
    <row r="23" spans="2:8" x14ac:dyDescent="0.25">
      <c r="B23" s="37" t="s">
        <v>37</v>
      </c>
      <c r="C23" s="38"/>
      <c r="D23" s="39"/>
      <c r="E23" s="39"/>
      <c r="F23" s="39"/>
      <c r="G23" s="40">
        <f>SUM(G20:G22)</f>
        <v>15350000</v>
      </c>
      <c r="H23" s="40">
        <f>SUM(H20:H22)</f>
        <v>26375600</v>
      </c>
    </row>
    <row r="24" spans="2:8" x14ac:dyDescent="0.25">
      <c r="B24" s="37" t="s">
        <v>38</v>
      </c>
      <c r="C24" s="38"/>
      <c r="D24" s="39">
        <v>26</v>
      </c>
      <c r="E24" s="39"/>
      <c r="F24" s="39"/>
      <c r="G24" s="21"/>
      <c r="H24" s="31"/>
    </row>
    <row r="25" spans="2:8" ht="30" x14ac:dyDescent="0.25">
      <c r="B25" s="30" t="s">
        <v>10</v>
      </c>
      <c r="C25" s="20" t="s">
        <v>43</v>
      </c>
      <c r="D25" s="28">
        <v>21</v>
      </c>
      <c r="E25" s="27">
        <v>200000</v>
      </c>
      <c r="F25" s="27">
        <v>264720</v>
      </c>
      <c r="G25" s="58">
        <f>D25*E25</f>
        <v>4200000</v>
      </c>
      <c r="H25" s="58">
        <f t="shared" ref="H25:H27" si="3">F25*D25</f>
        <v>5559120</v>
      </c>
    </row>
    <row r="26" spans="2:8" ht="30" x14ac:dyDescent="0.25">
      <c r="B26" s="30" t="s">
        <v>10</v>
      </c>
      <c r="C26" s="20" t="s">
        <v>44</v>
      </c>
      <c r="D26" s="28">
        <v>1</v>
      </c>
      <c r="E26" s="27">
        <v>250000</v>
      </c>
      <c r="F26" s="27">
        <v>500000</v>
      </c>
      <c r="G26" s="58">
        <f>D26*E26</f>
        <v>250000</v>
      </c>
      <c r="H26" s="58">
        <f t="shared" si="3"/>
        <v>500000</v>
      </c>
    </row>
    <row r="27" spans="2:8" ht="30" x14ac:dyDescent="0.25">
      <c r="B27" s="30" t="s">
        <v>10</v>
      </c>
      <c r="C27" s="20" t="s">
        <v>36</v>
      </c>
      <c r="D27" s="28">
        <v>4</v>
      </c>
      <c r="E27" s="27">
        <v>60000</v>
      </c>
      <c r="F27" s="27">
        <v>250210</v>
      </c>
      <c r="G27" s="58">
        <f>D27*E27</f>
        <v>240000</v>
      </c>
      <c r="H27" s="58">
        <f t="shared" si="3"/>
        <v>1000840</v>
      </c>
    </row>
    <row r="28" spans="2:8" x14ac:dyDescent="0.25">
      <c r="B28" s="37" t="s">
        <v>37</v>
      </c>
      <c r="C28" s="38"/>
      <c r="D28" s="39"/>
      <c r="E28" s="39"/>
      <c r="F28" s="39"/>
      <c r="G28" s="40">
        <f>SUM(G25:G27)</f>
        <v>4690000</v>
      </c>
      <c r="H28" s="40">
        <f>SUM(H25:H27)</f>
        <v>7059960</v>
      </c>
    </row>
    <row r="29" spans="2:8" x14ac:dyDescent="0.25">
      <c r="B29" s="37" t="s">
        <v>38</v>
      </c>
      <c r="C29" s="38"/>
      <c r="D29" s="39">
        <v>5</v>
      </c>
      <c r="E29" s="39"/>
      <c r="F29" s="39"/>
      <c r="G29" s="21"/>
      <c r="H29" s="31"/>
    </row>
    <row r="30" spans="2:8" ht="30" x14ac:dyDescent="0.25">
      <c r="B30" s="30" t="s">
        <v>11</v>
      </c>
      <c r="C30" s="20" t="s">
        <v>43</v>
      </c>
      <c r="D30" s="21">
        <v>2</v>
      </c>
      <c r="E30" s="27">
        <v>200000</v>
      </c>
      <c r="F30" s="27">
        <v>405520</v>
      </c>
      <c r="G30" s="58">
        <f>D30*E30</f>
        <v>400000</v>
      </c>
      <c r="H30" s="58">
        <f t="shared" ref="H30:H32" si="4">F30*D30</f>
        <v>811040</v>
      </c>
    </row>
    <row r="31" spans="2:8" ht="30" x14ac:dyDescent="0.25">
      <c r="B31" s="30" t="s">
        <v>11</v>
      </c>
      <c r="C31" s="20" t="s">
        <v>44</v>
      </c>
      <c r="D31" s="21" t="s">
        <v>40</v>
      </c>
      <c r="E31" s="27">
        <v>250000</v>
      </c>
      <c r="F31" s="27">
        <v>560000</v>
      </c>
      <c r="G31" s="58">
        <v>250000</v>
      </c>
      <c r="H31" s="58">
        <v>560000</v>
      </c>
    </row>
    <row r="32" spans="2:8" ht="30" x14ac:dyDescent="0.25">
      <c r="B32" s="30" t="s">
        <v>11</v>
      </c>
      <c r="C32" s="20" t="s">
        <v>36</v>
      </c>
      <c r="D32" s="21">
        <v>2</v>
      </c>
      <c r="E32" s="27">
        <v>60000</v>
      </c>
      <c r="F32" s="27">
        <v>310000</v>
      </c>
      <c r="G32" s="58">
        <f>D32*E32</f>
        <v>120000</v>
      </c>
      <c r="H32" s="58">
        <f t="shared" si="4"/>
        <v>620000</v>
      </c>
    </row>
    <row r="33" spans="2:8" x14ac:dyDescent="0.25">
      <c r="B33" s="37" t="s">
        <v>37</v>
      </c>
      <c r="C33" s="38"/>
      <c r="D33" s="39"/>
      <c r="E33" s="39"/>
      <c r="F33" s="39"/>
      <c r="G33" s="40">
        <f>SUM(G30:G32)</f>
        <v>770000</v>
      </c>
      <c r="H33" s="40">
        <f>SUM(H30:H32)</f>
        <v>1991040</v>
      </c>
    </row>
    <row r="34" spans="2:8" x14ac:dyDescent="0.25">
      <c r="B34" s="37" t="s">
        <v>38</v>
      </c>
      <c r="C34" s="38"/>
      <c r="D34" s="39">
        <v>12</v>
      </c>
      <c r="E34" s="39"/>
      <c r="F34" s="39"/>
      <c r="G34" s="39"/>
      <c r="H34" s="42"/>
    </row>
    <row r="35" spans="2:8" ht="45" x14ac:dyDescent="0.25">
      <c r="B35" s="30" t="s">
        <v>12</v>
      </c>
      <c r="C35" s="20" t="s">
        <v>43</v>
      </c>
      <c r="D35" s="21">
        <v>6</v>
      </c>
      <c r="E35" s="27">
        <v>200000</v>
      </c>
      <c r="F35" s="27">
        <v>310000</v>
      </c>
      <c r="G35" s="58">
        <f>D35*E35</f>
        <v>1200000</v>
      </c>
      <c r="H35" s="58">
        <f t="shared" ref="H35:H40" si="5">F35*D35</f>
        <v>1860000</v>
      </c>
    </row>
    <row r="36" spans="2:8" ht="45" x14ac:dyDescent="0.25">
      <c r="B36" s="30" t="s">
        <v>12</v>
      </c>
      <c r="C36" s="20" t="s">
        <v>44</v>
      </c>
      <c r="D36" s="21">
        <v>1</v>
      </c>
      <c r="E36" s="27">
        <v>250000</v>
      </c>
      <c r="F36" s="27">
        <v>560000</v>
      </c>
      <c r="G36" s="58">
        <f>D36*E36</f>
        <v>250000</v>
      </c>
      <c r="H36" s="58">
        <f t="shared" si="5"/>
        <v>560000</v>
      </c>
    </row>
    <row r="37" spans="2:8" ht="45" x14ac:dyDescent="0.25">
      <c r="B37" s="30" t="s">
        <v>12</v>
      </c>
      <c r="C37" s="20" t="s">
        <v>36</v>
      </c>
      <c r="D37" s="21">
        <v>5</v>
      </c>
      <c r="E37" s="27">
        <v>60000</v>
      </c>
      <c r="F37" s="27">
        <v>310000</v>
      </c>
      <c r="G37" s="58">
        <f>D37*E37</f>
        <v>300000</v>
      </c>
      <c r="H37" s="58">
        <f t="shared" si="5"/>
        <v>1550000</v>
      </c>
    </row>
    <row r="38" spans="2:8" x14ac:dyDescent="0.25">
      <c r="B38" s="37" t="s">
        <v>37</v>
      </c>
      <c r="C38" s="38"/>
      <c r="D38" s="39"/>
      <c r="E38" s="39"/>
      <c r="F38" s="39"/>
      <c r="G38" s="40">
        <f>SUM(G35:G37)</f>
        <v>1750000</v>
      </c>
      <c r="H38" s="40">
        <f>SUM(H35:H37)</f>
        <v>3970000</v>
      </c>
    </row>
    <row r="39" spans="2:8" x14ac:dyDescent="0.25">
      <c r="B39" s="37" t="s">
        <v>38</v>
      </c>
      <c r="C39" s="38"/>
      <c r="D39" s="39">
        <v>5</v>
      </c>
      <c r="E39" s="39"/>
      <c r="F39" s="39"/>
      <c r="G39" s="39"/>
      <c r="H39" s="42"/>
    </row>
    <row r="40" spans="2:8" ht="45" x14ac:dyDescent="0.25">
      <c r="B40" s="30" t="s">
        <v>13</v>
      </c>
      <c r="C40" s="20" t="s">
        <v>43</v>
      </c>
      <c r="D40" s="21">
        <v>3</v>
      </c>
      <c r="E40" s="27">
        <v>200000</v>
      </c>
      <c r="F40" s="27">
        <v>310200</v>
      </c>
      <c r="G40" s="58">
        <f>D40*E40</f>
        <v>600000</v>
      </c>
      <c r="H40" s="58">
        <f t="shared" si="5"/>
        <v>930600</v>
      </c>
    </row>
    <row r="41" spans="2:8" ht="45" x14ac:dyDescent="0.25">
      <c r="B41" s="30" t="s">
        <v>13</v>
      </c>
      <c r="C41" s="20" t="s">
        <v>44</v>
      </c>
      <c r="D41" s="21" t="s">
        <v>40</v>
      </c>
      <c r="E41" s="27">
        <v>250000</v>
      </c>
      <c r="F41" s="27">
        <v>560224</v>
      </c>
      <c r="G41" s="27">
        <v>250000</v>
      </c>
      <c r="H41" s="27">
        <v>560224</v>
      </c>
    </row>
    <row r="42" spans="2:8" ht="45" x14ac:dyDescent="0.25">
      <c r="B42" s="30" t="s">
        <v>13</v>
      </c>
      <c r="C42" s="20" t="s">
        <v>36</v>
      </c>
      <c r="D42" s="21" t="s">
        <v>40</v>
      </c>
      <c r="E42" s="27">
        <v>60000</v>
      </c>
      <c r="F42" s="27">
        <v>310000</v>
      </c>
      <c r="G42" s="27">
        <v>60000</v>
      </c>
      <c r="H42" s="27">
        <v>310000</v>
      </c>
    </row>
    <row r="43" spans="2:8" x14ac:dyDescent="0.25">
      <c r="B43" s="37" t="s">
        <v>37</v>
      </c>
      <c r="C43" s="38"/>
      <c r="D43" s="39"/>
      <c r="E43" s="39"/>
      <c r="F43" s="39"/>
      <c r="G43" s="40">
        <f>SUM(G40:G42)</f>
        <v>910000</v>
      </c>
      <c r="H43" s="40">
        <f>SUM(H40:H42)</f>
        <v>1800824</v>
      </c>
    </row>
    <row r="44" spans="2:8" x14ac:dyDescent="0.25">
      <c r="B44" s="37" t="s">
        <v>38</v>
      </c>
      <c r="C44" s="38"/>
      <c r="D44" s="39">
        <v>10</v>
      </c>
      <c r="E44" s="39"/>
      <c r="F44" s="39"/>
      <c r="G44" s="40"/>
      <c r="H44" s="41"/>
    </row>
    <row r="45" spans="2:8" ht="30" x14ac:dyDescent="0.25">
      <c r="B45" s="30" t="s">
        <v>31</v>
      </c>
      <c r="C45" s="20" t="s">
        <v>41</v>
      </c>
      <c r="D45" s="21">
        <v>10</v>
      </c>
      <c r="E45" s="21">
        <v>82000</v>
      </c>
      <c r="F45" s="27">
        <v>179997</v>
      </c>
      <c r="G45" s="58">
        <f>D45*E45</f>
        <v>820000</v>
      </c>
      <c r="H45" s="58">
        <f t="shared" ref="H45" si="6">F45*D45</f>
        <v>1799970</v>
      </c>
    </row>
    <row r="46" spans="2:8" x14ac:dyDescent="0.25">
      <c r="B46" s="37" t="s">
        <v>37</v>
      </c>
      <c r="C46" s="38"/>
      <c r="D46" s="39"/>
      <c r="E46" s="39"/>
      <c r="F46" s="39"/>
      <c r="G46" s="40">
        <f>SUM(G45)</f>
        <v>820000</v>
      </c>
      <c r="H46" s="40">
        <f>SUM(H45)</f>
        <v>1799970</v>
      </c>
    </row>
    <row r="47" spans="2:8" x14ac:dyDescent="0.25">
      <c r="B47" s="29" t="s">
        <v>14</v>
      </c>
      <c r="C47" s="19"/>
      <c r="D47" s="24">
        <v>470</v>
      </c>
      <c r="E47" s="24"/>
      <c r="F47" s="24"/>
      <c r="G47" s="24"/>
      <c r="H47" s="32"/>
    </row>
    <row r="48" spans="2:8" x14ac:dyDescent="0.25">
      <c r="B48" s="33"/>
      <c r="H48" s="34"/>
    </row>
    <row r="49" spans="2:9" ht="15.75" thickBot="1" x14ac:dyDescent="0.3">
      <c r="B49" s="43" t="s">
        <v>37</v>
      </c>
      <c r="C49" s="44"/>
      <c r="D49" s="45"/>
      <c r="E49" s="45"/>
      <c r="F49" s="45"/>
      <c r="G49" s="36">
        <f>SUM(G46,G43,G38,G33,G28,G23,G18,G13,G8)</f>
        <v>102957704</v>
      </c>
      <c r="H49" s="36">
        <f>SUM(H46,H43,H38,H33,H28,H23,H18,H13,H8)</f>
        <v>182815030</v>
      </c>
      <c r="I49" s="26">
        <f>H49*36</f>
        <v>6581341080</v>
      </c>
    </row>
    <row r="51" spans="2:9" ht="15.75" thickBot="1" x14ac:dyDescent="0.3">
      <c r="B51" s="4" t="s">
        <v>42</v>
      </c>
      <c r="C51" s="4"/>
    </row>
    <row r="52" spans="2:9" x14ac:dyDescent="0.25">
      <c r="B52" s="82" t="s">
        <v>18</v>
      </c>
      <c r="C52" s="83"/>
      <c r="D52" s="83"/>
      <c r="E52" s="83"/>
      <c r="F52" s="83"/>
      <c r="G52" s="83"/>
      <c r="H52" s="84"/>
    </row>
    <row r="53" spans="2:9" x14ac:dyDescent="0.25">
      <c r="B53" s="67"/>
      <c r="C53" s="4"/>
      <c r="H53" s="34"/>
    </row>
    <row r="54" spans="2:9" x14ac:dyDescent="0.25">
      <c r="B54" s="92" t="s">
        <v>19</v>
      </c>
      <c r="C54" s="80"/>
      <c r="D54" s="80"/>
      <c r="E54" s="80"/>
      <c r="F54" s="80"/>
      <c r="G54" s="80"/>
      <c r="H54" s="93"/>
    </row>
    <row r="55" spans="2:9" x14ac:dyDescent="0.25">
      <c r="B55" s="92" t="s">
        <v>20</v>
      </c>
      <c r="C55" s="80"/>
      <c r="D55" s="80"/>
      <c r="E55" s="80"/>
      <c r="F55" s="80"/>
      <c r="G55" s="80"/>
      <c r="H55" s="93"/>
    </row>
    <row r="56" spans="2:9" x14ac:dyDescent="0.25">
      <c r="B56" s="92" t="s">
        <v>21</v>
      </c>
      <c r="C56" s="80"/>
      <c r="D56" s="80"/>
      <c r="E56" s="80"/>
      <c r="F56" s="80"/>
      <c r="G56" s="80"/>
      <c r="H56" s="93"/>
    </row>
    <row r="57" spans="2:9" x14ac:dyDescent="0.25">
      <c r="B57" s="94" t="s">
        <v>22</v>
      </c>
      <c r="C57" s="81"/>
      <c r="D57" s="81"/>
      <c r="E57" s="81"/>
      <c r="F57" s="81"/>
      <c r="G57" s="81"/>
      <c r="H57" s="95"/>
    </row>
    <row r="58" spans="2:9" x14ac:dyDescent="0.25">
      <c r="B58" s="92" t="s">
        <v>23</v>
      </c>
      <c r="C58" s="80"/>
      <c r="D58" s="80"/>
      <c r="E58" s="80"/>
      <c r="F58" s="80"/>
      <c r="G58" s="80"/>
      <c r="H58" s="93"/>
    </row>
    <row r="59" spans="2:9" x14ac:dyDescent="0.25">
      <c r="B59" s="92" t="s">
        <v>24</v>
      </c>
      <c r="C59" s="80"/>
      <c r="D59" s="80"/>
      <c r="E59" s="80"/>
      <c r="F59" s="80"/>
      <c r="G59" s="80"/>
      <c r="H59" s="93"/>
    </row>
    <row r="60" spans="2:9" x14ac:dyDescent="0.25">
      <c r="B60" s="92" t="s">
        <v>25</v>
      </c>
      <c r="C60" s="80"/>
      <c r="D60" s="80"/>
      <c r="E60" s="80"/>
      <c r="F60" s="80"/>
      <c r="G60" s="80"/>
      <c r="H60" s="93"/>
    </row>
    <row r="61" spans="2:9" x14ac:dyDescent="0.25">
      <c r="B61" s="92" t="s">
        <v>26</v>
      </c>
      <c r="C61" s="80"/>
      <c r="D61" s="80"/>
      <c r="E61" s="80"/>
      <c r="F61" s="80"/>
      <c r="G61" s="80"/>
      <c r="H61" s="93"/>
    </row>
    <row r="62" spans="2:9" x14ac:dyDescent="0.25">
      <c r="B62" s="33"/>
      <c r="H62" s="34"/>
    </row>
    <row r="63" spans="2:9" ht="15.75" thickBot="1" x14ac:dyDescent="0.3">
      <c r="B63" s="68"/>
      <c r="C63" s="69"/>
      <c r="D63" s="69"/>
      <c r="E63" s="69"/>
      <c r="F63" s="69"/>
      <c r="G63" s="69"/>
      <c r="H63" s="70"/>
    </row>
  </sheetData>
  <sheetProtection algorithmName="SHA-512" hashValue="2NRfojFusOof0S1KEMK4JrXibG+3HqNjFYM5cH26KSnls3lzdSVXpdDtWfdK5Ky5xBKiwkSDB6YQeQXvw1j4Vw==" saltValue="cRWeoYvvAYXrlY8kyDG9AA==" spinCount="100000" sheet="1" objects="1" scenarios="1"/>
  <mergeCells count="17">
    <mergeCell ref="B1:H1"/>
    <mergeCell ref="B2:B3"/>
    <mergeCell ref="C2:C3"/>
    <mergeCell ref="D2:D3"/>
    <mergeCell ref="E2:E3"/>
    <mergeCell ref="F2:F3"/>
    <mergeCell ref="G2:G3"/>
    <mergeCell ref="H2:H3"/>
    <mergeCell ref="B59:H59"/>
    <mergeCell ref="B60:H60"/>
    <mergeCell ref="B61:H61"/>
    <mergeCell ref="B52:H52"/>
    <mergeCell ref="B54:H54"/>
    <mergeCell ref="B55:H55"/>
    <mergeCell ref="B56:H56"/>
    <mergeCell ref="B57:H57"/>
    <mergeCell ref="B58:H58"/>
  </mergeCells>
  <pageMargins left="0.7" right="0.7" top="0.75" bottom="0.75" header="0.3" footer="0.3"/>
  <headerFooter>
    <oddFooter>&amp;C_x000D_&amp;1#&amp;"Calibri"&amp;10&amp;K000000 DOCUMENTO DE USO INTERNO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6FA7E-B4FE-4FAA-AAF1-C40226DD6B08}">
  <dimension ref="A1:S54"/>
  <sheetViews>
    <sheetView showGridLines="0" zoomScale="86" zoomScaleNormal="86" workbookViewId="0">
      <selection activeCell="B1" sqref="B1:M1"/>
    </sheetView>
  </sheetViews>
  <sheetFormatPr baseColWidth="10" defaultColWidth="0" defaultRowHeight="15" zeroHeight="1" x14ac:dyDescent="0.25"/>
  <cols>
    <col min="1" max="1" width="5" customWidth="1"/>
    <col min="2" max="2" width="88.85546875" customWidth="1"/>
    <col min="3" max="3" width="16.5703125" hidden="1" customWidth="1"/>
    <col min="4" max="6" width="12.5703125" hidden="1" customWidth="1"/>
    <col min="7" max="7" width="14.42578125" hidden="1" customWidth="1"/>
    <col min="8" max="8" width="15.5703125" hidden="1" customWidth="1"/>
    <col min="9" max="9" width="14.42578125" hidden="1" customWidth="1"/>
    <col min="10" max="10" width="16.28515625" hidden="1" customWidth="1"/>
    <col min="11" max="11" width="14.42578125" hidden="1" customWidth="1"/>
    <col min="12" max="12" width="16" hidden="1" customWidth="1"/>
    <col min="13" max="14" width="17.42578125" hidden="1" customWidth="1"/>
    <col min="15" max="15" width="13.5703125" hidden="1" customWidth="1"/>
    <col min="16" max="16" width="8.85546875" hidden="1" customWidth="1"/>
    <col min="17" max="17" width="12.5703125" customWidth="1"/>
    <col min="18" max="18" width="10.28515625" customWidth="1"/>
    <col min="19" max="19" width="10.85546875" customWidth="1"/>
    <col min="20" max="16384" width="10.85546875" hidden="1"/>
  </cols>
  <sheetData>
    <row r="1" spans="2:18" ht="15.75" thickBot="1" x14ac:dyDescent="0.3">
      <c r="B1" s="71" t="s">
        <v>55</v>
      </c>
      <c r="C1" s="72"/>
      <c r="D1" s="72"/>
      <c r="E1" s="72"/>
      <c r="F1" s="72"/>
      <c r="G1" s="72"/>
      <c r="H1" s="72"/>
      <c r="I1" s="72"/>
      <c r="J1" s="72"/>
      <c r="K1" s="72"/>
      <c r="L1" s="72"/>
      <c r="M1" s="72"/>
      <c r="N1" s="6"/>
    </row>
    <row r="2" spans="2:18" x14ac:dyDescent="0.25">
      <c r="B2" s="98" t="s">
        <v>0</v>
      </c>
      <c r="C2" s="99" t="s">
        <v>34</v>
      </c>
      <c r="D2" s="99" t="s">
        <v>1</v>
      </c>
      <c r="E2" s="46"/>
      <c r="F2" s="46"/>
      <c r="G2" s="100" t="s">
        <v>27</v>
      </c>
      <c r="H2" s="100"/>
      <c r="I2" s="100" t="s">
        <v>28</v>
      </c>
      <c r="J2" s="100"/>
      <c r="K2" s="100" t="s">
        <v>29</v>
      </c>
      <c r="L2" s="100"/>
      <c r="M2" s="100" t="s">
        <v>30</v>
      </c>
      <c r="N2" s="100"/>
      <c r="O2" s="54"/>
      <c r="P2" s="54"/>
      <c r="Q2" s="96" t="s">
        <v>48</v>
      </c>
      <c r="R2" s="96" t="s">
        <v>46</v>
      </c>
    </row>
    <row r="3" spans="2:18" x14ac:dyDescent="0.25">
      <c r="B3" s="85"/>
      <c r="C3" s="88"/>
      <c r="D3" s="88"/>
      <c r="E3" s="19"/>
      <c r="F3" s="19"/>
      <c r="G3" s="88" t="s">
        <v>32</v>
      </c>
      <c r="H3" s="88" t="s">
        <v>33</v>
      </c>
      <c r="I3" s="88" t="s">
        <v>32</v>
      </c>
      <c r="J3" s="88" t="s">
        <v>33</v>
      </c>
      <c r="K3" s="88" t="s">
        <v>32</v>
      </c>
      <c r="L3" s="88" t="s">
        <v>33</v>
      </c>
      <c r="M3" s="88" t="s">
        <v>32</v>
      </c>
      <c r="N3" s="88" t="s">
        <v>33</v>
      </c>
      <c r="O3" s="51"/>
      <c r="P3" s="51"/>
      <c r="Q3" s="97"/>
      <c r="R3" s="97"/>
    </row>
    <row r="4" spans="2:18" x14ac:dyDescent="0.25">
      <c r="B4" s="85"/>
      <c r="C4" s="88"/>
      <c r="D4" s="19" t="s">
        <v>5</v>
      </c>
      <c r="E4" s="19"/>
      <c r="F4" s="19"/>
      <c r="G4" s="88"/>
      <c r="H4" s="88"/>
      <c r="I4" s="88"/>
      <c r="J4" s="88"/>
      <c r="K4" s="88"/>
      <c r="L4" s="88"/>
      <c r="M4" s="88"/>
      <c r="N4" s="88"/>
      <c r="O4" s="51"/>
      <c r="P4" s="51"/>
      <c r="Q4" s="97"/>
      <c r="R4" s="97"/>
    </row>
    <row r="5" spans="2:18" ht="30" x14ac:dyDescent="0.25">
      <c r="B5" s="37" t="s">
        <v>6</v>
      </c>
      <c r="C5" s="20"/>
      <c r="D5" s="21">
        <v>111</v>
      </c>
      <c r="E5" s="21"/>
      <c r="F5" s="21"/>
      <c r="G5" s="22">
        <v>586443.48671123444</v>
      </c>
      <c r="H5" s="22">
        <f>+G5*D5</f>
        <v>65095227.024947025</v>
      </c>
      <c r="I5" s="22">
        <v>499800</v>
      </c>
      <c r="J5" s="22">
        <f>+I5*D5</f>
        <v>55477800</v>
      </c>
      <c r="K5" s="23">
        <v>340340</v>
      </c>
      <c r="L5" s="23">
        <f>+K5*D5</f>
        <v>37777740</v>
      </c>
      <c r="M5" s="22">
        <v>523875</v>
      </c>
      <c r="N5" s="22">
        <f>+M5*D5</f>
        <v>58150125</v>
      </c>
      <c r="O5" s="52">
        <f>AVERAGE(H5,J5,L5,N5)</f>
        <v>54125223.006236754</v>
      </c>
      <c r="P5" s="53">
        <f>+O5/$O$39</f>
        <v>0.29853998883079935</v>
      </c>
      <c r="Q5" s="57"/>
      <c r="R5" s="60">
        <f>ROUND($R$39*P5,0)-1</f>
        <v>148</v>
      </c>
    </row>
    <row r="6" spans="2:18" x14ac:dyDescent="0.25">
      <c r="B6" s="30" t="s">
        <v>35</v>
      </c>
      <c r="C6" s="20"/>
      <c r="D6" s="21"/>
      <c r="E6" s="21"/>
      <c r="F6" s="21"/>
      <c r="G6" s="22"/>
      <c r="H6" s="22"/>
      <c r="I6" s="22"/>
      <c r="J6" s="22"/>
      <c r="K6" s="23"/>
      <c r="L6" s="23"/>
      <c r="M6" s="22"/>
      <c r="N6" s="22"/>
      <c r="O6" s="52"/>
      <c r="P6" s="53"/>
      <c r="Q6" s="57">
        <v>69</v>
      </c>
      <c r="R6" s="57"/>
    </row>
    <row r="7" spans="2:18" x14ac:dyDescent="0.25">
      <c r="B7" s="30" t="s">
        <v>49</v>
      </c>
      <c r="C7" s="20"/>
      <c r="D7" s="21"/>
      <c r="E7" s="21"/>
      <c r="F7" s="21"/>
      <c r="G7" s="22"/>
      <c r="H7" s="22"/>
      <c r="I7" s="22"/>
      <c r="J7" s="22"/>
      <c r="K7" s="23"/>
      <c r="L7" s="23"/>
      <c r="M7" s="22"/>
      <c r="N7" s="22"/>
      <c r="O7" s="52"/>
      <c r="P7" s="53"/>
      <c r="Q7" s="57">
        <v>78</v>
      </c>
      <c r="R7" s="57"/>
    </row>
    <row r="8" spans="2:18" x14ac:dyDescent="0.25">
      <c r="B8" s="30" t="s">
        <v>36</v>
      </c>
      <c r="C8" s="20"/>
      <c r="D8" s="21"/>
      <c r="E8" s="21"/>
      <c r="F8" s="21"/>
      <c r="G8" s="22"/>
      <c r="H8" s="22"/>
      <c r="I8" s="22"/>
      <c r="J8" s="22"/>
      <c r="K8" s="23"/>
      <c r="L8" s="23"/>
      <c r="M8" s="22"/>
      <c r="N8" s="22"/>
      <c r="O8" s="52"/>
      <c r="P8" s="53"/>
      <c r="Q8" s="57">
        <v>1</v>
      </c>
      <c r="R8" s="57"/>
    </row>
    <row r="9" spans="2:18" ht="30" x14ac:dyDescent="0.25">
      <c r="B9" s="37" t="s">
        <v>56</v>
      </c>
      <c r="C9" s="20"/>
      <c r="D9" s="21">
        <v>169</v>
      </c>
      <c r="E9" s="21"/>
      <c r="F9" s="21"/>
      <c r="G9" s="22">
        <v>494601.73170731711</v>
      </c>
      <c r="H9" s="22">
        <f t="shared" ref="H9:H37" si="0">+G9*D9</f>
        <v>83587692.658536598</v>
      </c>
      <c r="I9" s="22">
        <v>464100</v>
      </c>
      <c r="J9" s="22">
        <f t="shared" ref="J9:J37" si="1">+I9*D9</f>
        <v>78432900</v>
      </c>
      <c r="K9" s="23">
        <v>247520</v>
      </c>
      <c r="L9" s="23">
        <f t="shared" ref="L9:L37" si="2">+K9*D9</f>
        <v>41830880</v>
      </c>
      <c r="M9" s="22">
        <v>402980</v>
      </c>
      <c r="N9" s="22">
        <f t="shared" ref="N9:N37" si="3">+M9*D9</f>
        <v>68103620</v>
      </c>
      <c r="O9" s="52">
        <f t="shared" ref="O9:O37" si="4">AVERAGE(H9,J9,L9,N9)</f>
        <v>67988773.164634153</v>
      </c>
      <c r="P9" s="53">
        <f>+O9/$O$39</f>
        <v>0.37500755569821487</v>
      </c>
      <c r="Q9" s="57"/>
      <c r="R9" s="60">
        <f>ROUND($R$39*P9,0)</f>
        <v>188</v>
      </c>
    </row>
    <row r="10" spans="2:18" x14ac:dyDescent="0.25">
      <c r="B10" s="30" t="s">
        <v>35</v>
      </c>
      <c r="C10" s="20"/>
      <c r="D10" s="21"/>
      <c r="E10" s="21"/>
      <c r="F10" s="21"/>
      <c r="G10" s="22"/>
      <c r="H10" s="22"/>
      <c r="I10" s="22"/>
      <c r="J10" s="22"/>
      <c r="K10" s="23"/>
      <c r="L10" s="23"/>
      <c r="M10" s="22"/>
      <c r="N10" s="22"/>
      <c r="O10" s="52"/>
      <c r="P10" s="53"/>
      <c r="Q10" s="57">
        <v>162</v>
      </c>
      <c r="R10" s="57"/>
    </row>
    <row r="11" spans="2:18" x14ac:dyDescent="0.25">
      <c r="B11" s="30" t="s">
        <v>49</v>
      </c>
      <c r="C11" s="20"/>
      <c r="D11" s="21"/>
      <c r="E11" s="21"/>
      <c r="F11" s="21"/>
      <c r="G11" s="22"/>
      <c r="H11" s="22"/>
      <c r="I11" s="22"/>
      <c r="J11" s="22"/>
      <c r="K11" s="23"/>
      <c r="L11" s="23"/>
      <c r="M11" s="22"/>
      <c r="N11" s="22"/>
      <c r="O11" s="52"/>
      <c r="P11" s="53"/>
      <c r="Q11" s="57">
        <v>17</v>
      </c>
      <c r="R11" s="57"/>
    </row>
    <row r="12" spans="2:18" x14ac:dyDescent="0.25">
      <c r="B12" s="30" t="s">
        <v>36</v>
      </c>
      <c r="C12" s="20"/>
      <c r="D12" s="21"/>
      <c r="E12" s="21"/>
      <c r="F12" s="21"/>
      <c r="G12" s="22"/>
      <c r="H12" s="22"/>
      <c r="I12" s="22"/>
      <c r="J12" s="22"/>
      <c r="K12" s="23"/>
      <c r="L12" s="23"/>
      <c r="M12" s="22"/>
      <c r="N12" s="22"/>
      <c r="O12" s="52"/>
      <c r="P12" s="53"/>
      <c r="Q12" s="57">
        <v>9</v>
      </c>
      <c r="R12" s="57"/>
    </row>
    <row r="13" spans="2:18" ht="30" x14ac:dyDescent="0.25">
      <c r="B13" s="37" t="s">
        <v>8</v>
      </c>
      <c r="C13" s="38"/>
      <c r="D13" s="39">
        <v>50</v>
      </c>
      <c r="E13" s="39"/>
      <c r="F13" s="39"/>
      <c r="G13" s="61">
        <v>295426.66898833361</v>
      </c>
      <c r="H13" s="61">
        <f t="shared" si="0"/>
        <v>14771333.44941668</v>
      </c>
      <c r="I13" s="61">
        <v>246330</v>
      </c>
      <c r="J13" s="61">
        <f t="shared" si="1"/>
        <v>12316500</v>
      </c>
      <c r="K13" s="62">
        <v>340340</v>
      </c>
      <c r="L13" s="62">
        <f t="shared" si="2"/>
        <v>17017000</v>
      </c>
      <c r="M13" s="61">
        <v>649740</v>
      </c>
      <c r="N13" s="61">
        <f t="shared" si="3"/>
        <v>32487000</v>
      </c>
      <c r="O13" s="63">
        <f t="shared" si="4"/>
        <v>19147958.362354171</v>
      </c>
      <c r="P13" s="64">
        <f>+O13/$O$39</f>
        <v>0.10561492328578731</v>
      </c>
      <c r="Q13" s="60"/>
      <c r="R13" s="60">
        <f>ROUND($R$39*P13,0)</f>
        <v>53</v>
      </c>
    </row>
    <row r="14" spans="2:18" x14ac:dyDescent="0.25">
      <c r="B14" s="30" t="s">
        <v>35</v>
      </c>
      <c r="C14" s="20"/>
      <c r="D14" s="21"/>
      <c r="E14" s="21"/>
      <c r="F14" s="21"/>
      <c r="G14" s="22"/>
      <c r="H14" s="22"/>
      <c r="I14" s="22"/>
      <c r="J14" s="22"/>
      <c r="K14" s="23"/>
      <c r="L14" s="23"/>
      <c r="M14" s="22"/>
      <c r="N14" s="22"/>
      <c r="O14" s="52"/>
      <c r="P14" s="53"/>
      <c r="Q14" s="57">
        <v>31</v>
      </c>
      <c r="R14" s="57"/>
    </row>
    <row r="15" spans="2:18" x14ac:dyDescent="0.25">
      <c r="B15" s="30" t="s">
        <v>49</v>
      </c>
      <c r="C15" s="20"/>
      <c r="D15" s="21"/>
      <c r="E15" s="21"/>
      <c r="F15" s="21"/>
      <c r="G15" s="22"/>
      <c r="H15" s="22"/>
      <c r="I15" s="22"/>
      <c r="J15" s="22"/>
      <c r="K15" s="23"/>
      <c r="L15" s="23"/>
      <c r="M15" s="22"/>
      <c r="N15" s="22"/>
      <c r="O15" s="52"/>
      <c r="P15" s="53"/>
      <c r="Q15" s="57">
        <v>4</v>
      </c>
      <c r="R15" s="57"/>
    </row>
    <row r="16" spans="2:18" x14ac:dyDescent="0.25">
      <c r="B16" s="30" t="s">
        <v>36</v>
      </c>
      <c r="C16" s="20"/>
      <c r="D16" s="21"/>
      <c r="E16" s="21"/>
      <c r="F16" s="21"/>
      <c r="G16" s="22"/>
      <c r="H16" s="22"/>
      <c r="I16" s="22"/>
      <c r="J16" s="22"/>
      <c r="K16" s="23"/>
      <c r="L16" s="23"/>
      <c r="M16" s="22"/>
      <c r="N16" s="22"/>
      <c r="O16" s="52"/>
      <c r="P16" s="53"/>
      <c r="Q16" s="57">
        <v>18</v>
      </c>
      <c r="R16" s="57"/>
    </row>
    <row r="17" spans="2:18" ht="30" x14ac:dyDescent="0.25">
      <c r="B17" s="37" t="s">
        <v>57</v>
      </c>
      <c r="C17" s="38"/>
      <c r="D17" s="39">
        <v>81</v>
      </c>
      <c r="E17" s="39"/>
      <c r="F17" s="39"/>
      <c r="G17" s="61">
        <v>356643.00000000012</v>
      </c>
      <c r="H17" s="61">
        <f t="shared" si="0"/>
        <v>28888083.000000011</v>
      </c>
      <c r="I17" s="61">
        <v>196350</v>
      </c>
      <c r="J17" s="61">
        <f t="shared" si="1"/>
        <v>15904350</v>
      </c>
      <c r="K17" s="62">
        <v>247520</v>
      </c>
      <c r="L17" s="62">
        <f t="shared" si="2"/>
        <v>20049120</v>
      </c>
      <c r="M17" s="61">
        <v>499800</v>
      </c>
      <c r="N17" s="61">
        <f t="shared" si="3"/>
        <v>40483800</v>
      </c>
      <c r="O17" s="63">
        <f t="shared" si="4"/>
        <v>26331338.250000004</v>
      </c>
      <c r="P17" s="64">
        <f>+O17/$O$39</f>
        <v>0.14523649031707817</v>
      </c>
      <c r="Q17" s="60"/>
      <c r="R17" s="60">
        <f>ROUND($R$39*P17,0)</f>
        <v>73</v>
      </c>
    </row>
    <row r="18" spans="2:18" x14ac:dyDescent="0.25">
      <c r="B18" s="30" t="s">
        <v>35</v>
      </c>
      <c r="C18" s="20"/>
      <c r="D18" s="21"/>
      <c r="E18" s="21"/>
      <c r="F18" s="21"/>
      <c r="G18" s="22"/>
      <c r="H18" s="22"/>
      <c r="I18" s="22"/>
      <c r="J18" s="22"/>
      <c r="K18" s="23"/>
      <c r="L18" s="23"/>
      <c r="M18" s="22"/>
      <c r="N18" s="22"/>
      <c r="O18" s="52"/>
      <c r="P18" s="53"/>
      <c r="Q18" s="57">
        <v>54</v>
      </c>
      <c r="R18" s="57"/>
    </row>
    <row r="19" spans="2:18" x14ac:dyDescent="0.25">
      <c r="B19" s="30" t="s">
        <v>49</v>
      </c>
      <c r="C19" s="20"/>
      <c r="D19" s="21"/>
      <c r="E19" s="21"/>
      <c r="F19" s="21"/>
      <c r="G19" s="22"/>
      <c r="H19" s="22"/>
      <c r="I19" s="22"/>
      <c r="J19" s="22"/>
      <c r="K19" s="23"/>
      <c r="L19" s="23"/>
      <c r="M19" s="22"/>
      <c r="N19" s="22"/>
      <c r="O19" s="52"/>
      <c r="P19" s="53"/>
      <c r="Q19" s="57">
        <v>10</v>
      </c>
      <c r="R19" s="57"/>
    </row>
    <row r="20" spans="2:18" x14ac:dyDescent="0.25">
      <c r="B20" s="30" t="s">
        <v>36</v>
      </c>
      <c r="C20" s="20"/>
      <c r="D20" s="21"/>
      <c r="E20" s="21"/>
      <c r="F20" s="21"/>
      <c r="G20" s="22"/>
      <c r="H20" s="22"/>
      <c r="I20" s="22"/>
      <c r="J20" s="22"/>
      <c r="K20" s="23"/>
      <c r="L20" s="23"/>
      <c r="M20" s="22"/>
      <c r="N20" s="22"/>
      <c r="O20" s="52"/>
      <c r="P20" s="53"/>
      <c r="Q20" s="57">
        <v>9</v>
      </c>
      <c r="R20" s="57"/>
    </row>
    <row r="21" spans="2:18" ht="30" x14ac:dyDescent="0.25">
      <c r="B21" s="37" t="s">
        <v>58</v>
      </c>
      <c r="C21" s="38"/>
      <c r="D21" s="39">
        <v>25</v>
      </c>
      <c r="E21" s="39"/>
      <c r="F21" s="39"/>
      <c r="G21" s="61">
        <v>209802.29162357812</v>
      </c>
      <c r="H21" s="61">
        <f t="shared" si="0"/>
        <v>5245057.2905894527</v>
      </c>
      <c r="I21" s="61">
        <v>299880</v>
      </c>
      <c r="J21" s="61">
        <f t="shared" si="1"/>
        <v>7497000</v>
      </c>
      <c r="K21" s="62">
        <v>247520</v>
      </c>
      <c r="L21" s="62">
        <f t="shared" si="2"/>
        <v>6188000</v>
      </c>
      <c r="M21" s="61">
        <v>362682</v>
      </c>
      <c r="N21" s="61">
        <f t="shared" si="3"/>
        <v>9067050</v>
      </c>
      <c r="O21" s="63">
        <f t="shared" si="4"/>
        <v>6999276.8226473629</v>
      </c>
      <c r="P21" s="64">
        <f>+O21/$O$39</f>
        <v>3.8606104666137633E-2</v>
      </c>
      <c r="Q21" s="60"/>
      <c r="R21" s="60">
        <f>ROUND($R$39*P21,0)</f>
        <v>19</v>
      </c>
    </row>
    <row r="22" spans="2:18" x14ac:dyDescent="0.25">
      <c r="B22" s="30" t="s">
        <v>35</v>
      </c>
      <c r="C22" s="20"/>
      <c r="D22" s="21"/>
      <c r="E22" s="21"/>
      <c r="F22" s="21"/>
      <c r="G22" s="22"/>
      <c r="H22" s="22"/>
      <c r="I22" s="22"/>
      <c r="J22" s="22"/>
      <c r="K22" s="23"/>
      <c r="L22" s="23"/>
      <c r="M22" s="22"/>
      <c r="N22" s="22"/>
      <c r="O22" s="52"/>
      <c r="P22" s="53"/>
      <c r="Q22" s="57">
        <v>15</v>
      </c>
      <c r="R22" s="57"/>
    </row>
    <row r="23" spans="2:18" x14ac:dyDescent="0.25">
      <c r="B23" s="30" t="s">
        <v>49</v>
      </c>
      <c r="C23" s="20"/>
      <c r="D23" s="21"/>
      <c r="E23" s="21"/>
      <c r="F23" s="21"/>
      <c r="G23" s="22"/>
      <c r="H23" s="22"/>
      <c r="I23" s="22"/>
      <c r="J23" s="22"/>
      <c r="K23" s="23"/>
      <c r="L23" s="23"/>
      <c r="M23" s="22"/>
      <c r="N23" s="22"/>
      <c r="O23" s="52"/>
      <c r="P23" s="53"/>
      <c r="Q23" s="57">
        <v>1</v>
      </c>
      <c r="R23" s="57"/>
    </row>
    <row r="24" spans="2:18" x14ac:dyDescent="0.25">
      <c r="B24" s="30" t="s">
        <v>36</v>
      </c>
      <c r="C24" s="20"/>
      <c r="D24" s="21"/>
      <c r="E24" s="21"/>
      <c r="F24" s="21"/>
      <c r="G24" s="22"/>
      <c r="H24" s="22"/>
      <c r="I24" s="22"/>
      <c r="J24" s="22"/>
      <c r="K24" s="23"/>
      <c r="L24" s="23"/>
      <c r="M24" s="22"/>
      <c r="N24" s="22"/>
      <c r="O24" s="52"/>
      <c r="P24" s="53"/>
      <c r="Q24" s="57">
        <v>3</v>
      </c>
      <c r="R24" s="57"/>
    </row>
    <row r="25" spans="2:18" ht="45" x14ac:dyDescent="0.25">
      <c r="B25" s="37" t="s">
        <v>11</v>
      </c>
      <c r="C25" s="38"/>
      <c r="D25" s="39">
        <v>4</v>
      </c>
      <c r="E25" s="39"/>
      <c r="F25" s="39"/>
      <c r="G25" s="61">
        <v>630791.42970297043</v>
      </c>
      <c r="H25" s="61">
        <f t="shared" si="0"/>
        <v>2523165.7188118817</v>
      </c>
      <c r="I25" s="61">
        <v>246330</v>
      </c>
      <c r="J25" s="61">
        <f t="shared" si="1"/>
        <v>985320</v>
      </c>
      <c r="K25" s="62">
        <v>340340</v>
      </c>
      <c r="L25" s="62">
        <f t="shared" si="2"/>
        <v>1361360</v>
      </c>
      <c r="M25" s="61">
        <v>545780</v>
      </c>
      <c r="N25" s="61">
        <f t="shared" si="3"/>
        <v>2183120</v>
      </c>
      <c r="O25" s="63">
        <f t="shared" si="4"/>
        <v>1763241.4297029704</v>
      </c>
      <c r="P25" s="64">
        <f>+O25/$O$39</f>
        <v>9.7255594987363213E-3</v>
      </c>
      <c r="Q25" s="60"/>
      <c r="R25" s="60">
        <f>ROUND($R$39*P25,0)</f>
        <v>5</v>
      </c>
    </row>
    <row r="26" spans="2:18" x14ac:dyDescent="0.25">
      <c r="B26" s="30" t="s">
        <v>35</v>
      </c>
      <c r="C26" s="20"/>
      <c r="D26" s="21"/>
      <c r="E26" s="21"/>
      <c r="F26" s="21"/>
      <c r="G26" s="22"/>
      <c r="H26" s="22"/>
      <c r="I26" s="22"/>
      <c r="J26" s="22"/>
      <c r="K26" s="23"/>
      <c r="L26" s="23"/>
      <c r="M26" s="22"/>
      <c r="N26" s="22"/>
      <c r="O26" s="52"/>
      <c r="P26" s="53"/>
      <c r="Q26" s="57">
        <v>3</v>
      </c>
      <c r="R26" s="57"/>
    </row>
    <row r="27" spans="2:18" x14ac:dyDescent="0.25">
      <c r="B27" s="30" t="s">
        <v>49</v>
      </c>
      <c r="C27" s="20"/>
      <c r="D27" s="21"/>
      <c r="E27" s="21"/>
      <c r="F27" s="21"/>
      <c r="G27" s="22"/>
      <c r="H27" s="22"/>
      <c r="I27" s="22"/>
      <c r="J27" s="22"/>
      <c r="K27" s="23"/>
      <c r="L27" s="23"/>
      <c r="M27" s="22"/>
      <c r="N27" s="22"/>
      <c r="O27" s="52"/>
      <c r="P27" s="53"/>
      <c r="Q27" s="57">
        <v>1</v>
      </c>
      <c r="R27" s="57"/>
    </row>
    <row r="28" spans="2:18" x14ac:dyDescent="0.25">
      <c r="B28" s="30" t="s">
        <v>36</v>
      </c>
      <c r="C28" s="20"/>
      <c r="D28" s="21"/>
      <c r="E28" s="21"/>
      <c r="F28" s="21"/>
      <c r="G28" s="22"/>
      <c r="H28" s="22"/>
      <c r="I28" s="22"/>
      <c r="J28" s="22"/>
      <c r="K28" s="23"/>
      <c r="L28" s="23"/>
      <c r="M28" s="22"/>
      <c r="N28" s="22"/>
      <c r="O28" s="52"/>
      <c r="P28" s="53"/>
      <c r="Q28" s="57">
        <v>1</v>
      </c>
      <c r="R28" s="57"/>
    </row>
    <row r="29" spans="2:18" ht="45" x14ac:dyDescent="0.25">
      <c r="B29" s="37" t="s">
        <v>59</v>
      </c>
      <c r="C29" s="38"/>
      <c r="D29" s="39">
        <v>12</v>
      </c>
      <c r="E29" s="39"/>
      <c r="F29" s="39"/>
      <c r="G29" s="61">
        <v>311529.47368421056</v>
      </c>
      <c r="H29" s="61">
        <f t="shared" si="0"/>
        <v>3738353.6842105268</v>
      </c>
      <c r="I29" s="61">
        <v>278460</v>
      </c>
      <c r="J29" s="61">
        <f t="shared" si="1"/>
        <v>3341520</v>
      </c>
      <c r="K29" s="62">
        <v>247520</v>
      </c>
      <c r="L29" s="62">
        <f t="shared" si="2"/>
        <v>2970240</v>
      </c>
      <c r="M29" s="61">
        <v>486280</v>
      </c>
      <c r="N29" s="61">
        <f t="shared" si="3"/>
        <v>5835360</v>
      </c>
      <c r="O29" s="63">
        <f t="shared" si="4"/>
        <v>3971368.4210526319</v>
      </c>
      <c r="P29" s="64">
        <f>+O29/$O$39</f>
        <v>2.1904986588737491E-2</v>
      </c>
      <c r="Q29" s="60"/>
      <c r="R29" s="60">
        <v>8</v>
      </c>
    </row>
    <row r="30" spans="2:18" x14ac:dyDescent="0.25">
      <c r="B30" s="30" t="s">
        <v>35</v>
      </c>
      <c r="C30" s="20"/>
      <c r="D30" s="21"/>
      <c r="E30" s="21"/>
      <c r="F30" s="21"/>
      <c r="G30" s="22"/>
      <c r="H30" s="22"/>
      <c r="I30" s="22"/>
      <c r="J30" s="22"/>
      <c r="K30" s="23"/>
      <c r="L30" s="23"/>
      <c r="M30" s="22"/>
      <c r="N30" s="22"/>
      <c r="O30" s="52"/>
      <c r="P30" s="53"/>
      <c r="Q30" s="57">
        <v>4</v>
      </c>
      <c r="R30" s="57"/>
    </row>
    <row r="31" spans="2:18" x14ac:dyDescent="0.25">
      <c r="B31" s="30" t="s">
        <v>49</v>
      </c>
      <c r="C31" s="20"/>
      <c r="D31" s="21"/>
      <c r="E31" s="21"/>
      <c r="F31" s="21"/>
      <c r="G31" s="22"/>
      <c r="H31" s="22"/>
      <c r="I31" s="22"/>
      <c r="J31" s="22"/>
      <c r="K31" s="23"/>
      <c r="L31" s="23"/>
      <c r="M31" s="22"/>
      <c r="N31" s="22"/>
      <c r="O31" s="52"/>
      <c r="P31" s="53"/>
      <c r="Q31" s="57">
        <v>1</v>
      </c>
      <c r="R31" s="57"/>
    </row>
    <row r="32" spans="2:18" x14ac:dyDescent="0.25">
      <c r="B32" s="30" t="s">
        <v>36</v>
      </c>
      <c r="C32" s="20"/>
      <c r="D32" s="21"/>
      <c r="E32" s="21"/>
      <c r="F32" s="21"/>
      <c r="G32" s="22"/>
      <c r="H32" s="22"/>
      <c r="I32" s="22"/>
      <c r="J32" s="22"/>
      <c r="K32" s="23"/>
      <c r="L32" s="23"/>
      <c r="M32" s="22"/>
      <c r="N32" s="22"/>
      <c r="O32" s="52"/>
      <c r="P32" s="53"/>
      <c r="Q32" s="57">
        <v>3</v>
      </c>
      <c r="R32" s="57"/>
    </row>
    <row r="33" spans="2:18" ht="45" x14ac:dyDescent="0.25">
      <c r="B33" s="37" t="s">
        <v>60</v>
      </c>
      <c r="C33" s="38"/>
      <c r="D33" s="39">
        <v>2</v>
      </c>
      <c r="E33" s="39"/>
      <c r="F33" s="39"/>
      <c r="G33" s="61">
        <v>336675.45205479459</v>
      </c>
      <c r="H33" s="61">
        <f t="shared" si="0"/>
        <v>673350.90410958917</v>
      </c>
      <c r="I33" s="61">
        <v>232050</v>
      </c>
      <c r="J33" s="61">
        <f t="shared" si="1"/>
        <v>464100</v>
      </c>
      <c r="K33" s="62">
        <v>247520</v>
      </c>
      <c r="L33" s="62">
        <f t="shared" si="2"/>
        <v>495040</v>
      </c>
      <c r="M33" s="61">
        <v>533880</v>
      </c>
      <c r="N33" s="61">
        <f t="shared" si="3"/>
        <v>1067760</v>
      </c>
      <c r="O33" s="63">
        <f t="shared" si="4"/>
        <v>675062.72602739732</v>
      </c>
      <c r="P33" s="64">
        <f>+O33/$O$39</f>
        <v>3.723462140102145E-3</v>
      </c>
      <c r="Q33" s="60"/>
      <c r="R33" s="60">
        <v>5</v>
      </c>
    </row>
    <row r="34" spans="2:18" x14ac:dyDescent="0.25">
      <c r="B34" s="30" t="s">
        <v>35</v>
      </c>
      <c r="C34" s="20"/>
      <c r="D34" s="21"/>
      <c r="E34" s="21"/>
      <c r="F34" s="21"/>
      <c r="G34" s="22"/>
      <c r="H34" s="22"/>
      <c r="I34" s="22"/>
      <c r="J34" s="22"/>
      <c r="K34" s="23"/>
      <c r="L34" s="23"/>
      <c r="M34" s="22"/>
      <c r="N34" s="22"/>
      <c r="O34" s="52"/>
      <c r="P34" s="53"/>
      <c r="Q34" s="57">
        <v>3</v>
      </c>
      <c r="R34" s="57"/>
    </row>
    <row r="35" spans="2:18" x14ac:dyDescent="0.25">
      <c r="B35" s="30" t="s">
        <v>49</v>
      </c>
      <c r="C35" s="20"/>
      <c r="D35" s="21"/>
      <c r="E35" s="21"/>
      <c r="F35" s="21"/>
      <c r="G35" s="22"/>
      <c r="H35" s="22"/>
      <c r="I35" s="22"/>
      <c r="J35" s="22"/>
      <c r="K35" s="23"/>
      <c r="L35" s="23"/>
      <c r="M35" s="22"/>
      <c r="N35" s="22"/>
      <c r="O35" s="52"/>
      <c r="P35" s="53"/>
      <c r="Q35" s="57">
        <v>1</v>
      </c>
      <c r="R35" s="57"/>
    </row>
    <row r="36" spans="2:18" x14ac:dyDescent="0.25">
      <c r="B36" s="30" t="s">
        <v>36</v>
      </c>
      <c r="C36" s="20"/>
      <c r="D36" s="21"/>
      <c r="E36" s="21"/>
      <c r="F36" s="21"/>
      <c r="G36" s="22"/>
      <c r="H36" s="22"/>
      <c r="I36" s="22"/>
      <c r="J36" s="22"/>
      <c r="K36" s="23"/>
      <c r="L36" s="23"/>
      <c r="M36" s="22"/>
      <c r="N36" s="22"/>
      <c r="O36" s="52"/>
      <c r="P36" s="53"/>
      <c r="Q36" s="57">
        <v>1</v>
      </c>
      <c r="R36" s="57"/>
    </row>
    <row r="37" spans="2:18" ht="30" x14ac:dyDescent="0.25">
      <c r="B37" s="37" t="s">
        <v>61</v>
      </c>
      <c r="C37" s="38"/>
      <c r="D37" s="39">
        <v>10</v>
      </c>
      <c r="E37" s="39"/>
      <c r="F37" s="39"/>
      <c r="G37" s="61">
        <v>0</v>
      </c>
      <c r="H37" s="61">
        <f t="shared" si="0"/>
        <v>0</v>
      </c>
      <c r="I37" s="61">
        <v>119000</v>
      </c>
      <c r="J37" s="61">
        <f t="shared" si="1"/>
        <v>1190000</v>
      </c>
      <c r="K37" s="62">
        <v>0</v>
      </c>
      <c r="L37" s="62">
        <f t="shared" si="2"/>
        <v>0</v>
      </c>
      <c r="M37" s="61">
        <v>0</v>
      </c>
      <c r="N37" s="61">
        <f t="shared" si="3"/>
        <v>0</v>
      </c>
      <c r="O37" s="63">
        <f t="shared" si="4"/>
        <v>297500</v>
      </c>
      <c r="P37" s="64">
        <f>+O37/$O$39</f>
        <v>1.6409289744067888E-3</v>
      </c>
      <c r="Q37" s="60"/>
      <c r="R37" s="60">
        <f>ROUND($R$39*P37,0)</f>
        <v>1</v>
      </c>
    </row>
    <row r="38" spans="2:18" x14ac:dyDescent="0.25">
      <c r="B38" s="30" t="s">
        <v>50</v>
      </c>
      <c r="C38" s="20"/>
      <c r="D38" s="21"/>
      <c r="E38" s="21"/>
      <c r="F38" s="21"/>
      <c r="G38" s="22"/>
      <c r="H38" s="22"/>
      <c r="I38" s="22"/>
      <c r="J38" s="22"/>
      <c r="K38" s="23"/>
      <c r="L38" s="23"/>
      <c r="M38" s="22"/>
      <c r="N38" s="22"/>
      <c r="O38" s="52"/>
      <c r="P38" s="53"/>
      <c r="Q38" s="57">
        <v>1</v>
      </c>
      <c r="R38" s="57"/>
    </row>
    <row r="39" spans="2:18" ht="15.75" thickBot="1" x14ac:dyDescent="0.3">
      <c r="B39" s="47" t="s">
        <v>14</v>
      </c>
      <c r="C39" s="48"/>
      <c r="D39" s="49">
        <f>SUM(D5:D37)</f>
        <v>464</v>
      </c>
      <c r="E39" s="49"/>
      <c r="F39" s="49"/>
      <c r="G39" s="50">
        <f t="shared" ref="G39:N39" si="5">SUM(G5:G37)</f>
        <v>3221913.534472439</v>
      </c>
      <c r="H39" s="50">
        <f t="shared" si="5"/>
        <v>204522263.73062176</v>
      </c>
      <c r="I39" s="50">
        <f t="shared" si="5"/>
        <v>2582300</v>
      </c>
      <c r="J39" s="50">
        <f t="shared" si="5"/>
        <v>175609490</v>
      </c>
      <c r="K39" s="50">
        <f t="shared" si="5"/>
        <v>2258620</v>
      </c>
      <c r="L39" s="50">
        <f t="shared" si="5"/>
        <v>127689380</v>
      </c>
      <c r="M39" s="50">
        <f t="shared" si="5"/>
        <v>4005017</v>
      </c>
      <c r="N39" s="50">
        <f t="shared" si="5"/>
        <v>217377835</v>
      </c>
      <c r="O39" s="55">
        <f>SUM(O5:O37)</f>
        <v>181299742.18265542</v>
      </c>
      <c r="P39" s="56"/>
      <c r="Q39" s="47">
        <v>500</v>
      </c>
      <c r="R39" s="47">
        <v>500</v>
      </c>
    </row>
    <row r="40" spans="2:18" x14ac:dyDescent="0.25">
      <c r="J40" s="25">
        <f>+J39*12</f>
        <v>2107313880</v>
      </c>
    </row>
    <row r="41" spans="2:18" x14ac:dyDescent="0.25">
      <c r="B41" s="4" t="s">
        <v>16</v>
      </c>
      <c r="C41" s="4"/>
    </row>
    <row r="42" spans="2:18" x14ac:dyDescent="0.25">
      <c r="B42" s="4" t="s">
        <v>17</v>
      </c>
      <c r="C42" s="4"/>
      <c r="J42" s="26"/>
    </row>
    <row r="43" spans="2:18" x14ac:dyDescent="0.25">
      <c r="B43" s="4"/>
      <c r="C43" s="4"/>
    </row>
    <row r="44" spans="2:18" x14ac:dyDescent="0.25">
      <c r="B44" s="72" t="s">
        <v>18</v>
      </c>
      <c r="C44" s="72"/>
      <c r="D44" s="72"/>
      <c r="E44" s="72"/>
      <c r="F44" s="72"/>
      <c r="G44" s="72"/>
      <c r="H44" s="6"/>
    </row>
    <row r="45" spans="2:18" x14ac:dyDescent="0.25">
      <c r="B45" s="4"/>
      <c r="C45" s="4"/>
    </row>
    <row r="46" spans="2:18" x14ac:dyDescent="0.25">
      <c r="B46" s="80" t="s">
        <v>19</v>
      </c>
      <c r="C46" s="80"/>
      <c r="D46" s="80"/>
      <c r="E46" s="80"/>
      <c r="F46" s="80"/>
      <c r="G46" s="80"/>
      <c r="H46" s="5"/>
    </row>
    <row r="47" spans="2:18" x14ac:dyDescent="0.25">
      <c r="B47" s="80" t="s">
        <v>20</v>
      </c>
      <c r="C47" s="80"/>
      <c r="D47" s="80"/>
      <c r="E47" s="80"/>
      <c r="F47" s="80"/>
      <c r="G47" s="80"/>
      <c r="H47" s="5"/>
    </row>
    <row r="48" spans="2:18" x14ac:dyDescent="0.25">
      <c r="B48" s="80" t="s">
        <v>21</v>
      </c>
      <c r="C48" s="80"/>
      <c r="D48" s="80"/>
      <c r="E48" s="80"/>
      <c r="F48" s="80"/>
      <c r="G48" s="80"/>
      <c r="H48" s="5"/>
    </row>
    <row r="49" spans="2:8" x14ac:dyDescent="0.25">
      <c r="B49" s="81" t="s">
        <v>22</v>
      </c>
      <c r="C49" s="81"/>
      <c r="D49" s="81"/>
      <c r="E49" s="81"/>
      <c r="F49" s="81"/>
      <c r="G49" s="81"/>
      <c r="H49" s="7"/>
    </row>
    <row r="50" spans="2:8" x14ac:dyDescent="0.25">
      <c r="B50" s="80" t="s">
        <v>23</v>
      </c>
      <c r="C50" s="80"/>
      <c r="D50" s="80"/>
      <c r="E50" s="80"/>
      <c r="F50" s="80"/>
      <c r="G50" s="80"/>
      <c r="H50" s="5"/>
    </row>
    <row r="51" spans="2:8" x14ac:dyDescent="0.25">
      <c r="B51" s="80" t="s">
        <v>24</v>
      </c>
      <c r="C51" s="80"/>
      <c r="D51" s="80"/>
      <c r="E51" s="80"/>
      <c r="F51" s="80"/>
      <c r="G51" s="80"/>
      <c r="H51" s="5"/>
    </row>
    <row r="52" spans="2:8" x14ac:dyDescent="0.25">
      <c r="B52" s="80" t="s">
        <v>25</v>
      </c>
      <c r="C52" s="80"/>
      <c r="D52" s="80"/>
      <c r="E52" s="80"/>
      <c r="F52" s="80"/>
      <c r="G52" s="80"/>
      <c r="H52" s="5"/>
    </row>
    <row r="53" spans="2:8" x14ac:dyDescent="0.25">
      <c r="B53" s="80" t="s">
        <v>26</v>
      </c>
      <c r="C53" s="80"/>
      <c r="D53" s="80"/>
      <c r="E53" s="80"/>
      <c r="F53" s="80"/>
      <c r="G53" s="80"/>
      <c r="H53" s="5"/>
    </row>
    <row r="54" spans="2:8" x14ac:dyDescent="0.25"/>
  </sheetData>
  <sheetProtection algorithmName="SHA-512" hashValue="KbHtpVrFtaxT0VxJQ9+PZdMTZAH0ANDgHDKzqRHWFQUlS5SKugG4yLF2GAchFkORZ8c64SThq2ZHk2aOGf3Teg==" saltValue="Ej4+GlZhxmobrOXHUK70rQ==" spinCount="100000" sheet="1" objects="1" scenarios="1"/>
  <mergeCells count="27">
    <mergeCell ref="B53:G53"/>
    <mergeCell ref="M3:M4"/>
    <mergeCell ref="K3:K4"/>
    <mergeCell ref="J3:J4"/>
    <mergeCell ref="B44:G44"/>
    <mergeCell ref="B46:G46"/>
    <mergeCell ref="B47:G47"/>
    <mergeCell ref="I3:I4"/>
    <mergeCell ref="B48:G48"/>
    <mergeCell ref="B49:G49"/>
    <mergeCell ref="B50:G50"/>
    <mergeCell ref="B51:G51"/>
    <mergeCell ref="B52:G52"/>
    <mergeCell ref="L3:L4"/>
    <mergeCell ref="R2:R4"/>
    <mergeCell ref="B1:M1"/>
    <mergeCell ref="B2:B4"/>
    <mergeCell ref="D2:D3"/>
    <mergeCell ref="H3:H4"/>
    <mergeCell ref="G3:G4"/>
    <mergeCell ref="C2:C4"/>
    <mergeCell ref="G2:H2"/>
    <mergeCell ref="N3:N4"/>
    <mergeCell ref="I2:J2"/>
    <mergeCell ref="K2:L2"/>
    <mergeCell ref="M2:N2"/>
    <mergeCell ref="Q2:Q4"/>
  </mergeCells>
  <pageMargins left="0.7" right="0.7" top="0.75" bottom="0.75" header="0.3" footer="0.3"/>
  <headerFooter>
    <oddFooter>&amp;C_x000D_&amp;1#&amp;"Calibri"&amp;10&amp;K008000 DOCUMENTO PÚBLICO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Formato de cotización</vt:lpstr>
      <vt:lpstr>Anexo tope de precio</vt:lpstr>
      <vt:lpstr>Anexo tope de precio.</vt:lpstr>
      <vt:lpstr>Puntos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BAUTISTA NARVAEZ</dc:creator>
  <cp:lastModifiedBy>JOSE BERNARDO ALEMAN CABANA</cp:lastModifiedBy>
  <dcterms:created xsi:type="dcterms:W3CDTF">2024-02-12T17:08:35Z</dcterms:created>
  <dcterms:modified xsi:type="dcterms:W3CDTF">2024-07-05T14:40:45Z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2024-03-12T14:34:38Z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26dd8a1f-1458-4cf7-bd1c-091b6656d9cc</vt:lpwstr>
  </property>
  <property fmtid="{D5CDD505-2E9C-101B-9397-08002B2CF9AE}" pid="8" name="MSIP_Label_4d7dcfcf-2f13-416d-bd85-85e5cda1e908_ContentBits">
    <vt:lpwstr>2</vt:lpwstr>
  </property>
</Properties>
</file>