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DEZCJ\Documents\PERSONALES\AUTOMOVILES\INSPECCIÓN 2021 - 2023\ESTUDIO DE MERCADO\"/>
    </mc:Choice>
  </mc:AlternateContent>
  <xr:revisionPtr revIDLastSave="0" documentId="13_ncr:1_{E1E4EC79-4678-49DF-BE68-0191EDDEC4D4}" xr6:coauthVersionLast="45" xr6:coauthVersionMax="45" xr10:uidLastSave="{00000000-0000-0000-0000-000000000000}"/>
  <bookViews>
    <workbookView xWindow="-110" yWindow="-110" windowWidth="19420" windowHeight="10420" firstSheet="4" activeTab="4" xr2:uid="{00000000-000D-0000-FFFF-FFFF00000000}"/>
  </bookViews>
  <sheets>
    <sheet name="DATOS RTM" sheetId="1" state="hidden" r:id="rId1"/>
    <sheet name="DATOS RTM (2)" sheetId="2" state="hidden" r:id="rId2"/>
    <sheet name="CURVA " sheetId="3" state="hidden" r:id="rId3"/>
    <sheet name="Hoja1" sheetId="4" state="hidden" r:id="rId4"/>
    <sheet name="Inspecciones" sheetId="7" r:id="rId5"/>
    <sheet name="RTM" sheetId="6" r:id="rId6"/>
  </sheet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" i="7" l="1"/>
  <c r="AB6" i="7"/>
  <c r="AB7" i="7"/>
  <c r="AB8" i="7"/>
  <c r="AB9" i="7"/>
  <c r="AB10" i="7"/>
  <c r="AB4" i="7"/>
  <c r="AA5" i="6"/>
  <c r="AA6" i="6"/>
  <c r="AA4" i="6"/>
  <c r="Z10" i="7"/>
  <c r="W7" i="6" l="1"/>
  <c r="V7" i="6"/>
  <c r="U7" i="6"/>
  <c r="T7" i="6"/>
  <c r="Z9" i="7" l="1"/>
  <c r="Z8" i="7"/>
  <c r="S7" i="6" l="1"/>
  <c r="R7" i="6"/>
  <c r="Q7" i="6"/>
  <c r="P7" i="6" l="1"/>
  <c r="K7" i="6" l="1"/>
  <c r="M7" i="6" l="1"/>
  <c r="L7" i="6"/>
  <c r="N7" i="6"/>
  <c r="O7" i="6"/>
  <c r="AA7" i="6" l="1"/>
  <c r="I7" i="6"/>
  <c r="J7" i="6"/>
  <c r="Y4" i="6" l="1"/>
  <c r="Y6" i="6"/>
  <c r="Y5" i="6"/>
  <c r="F7" i="6"/>
  <c r="B7" i="6"/>
  <c r="C7" i="6"/>
  <c r="G7" i="6"/>
  <c r="D7" i="6"/>
  <c r="H7" i="6"/>
  <c r="E7" i="6"/>
  <c r="Y7" i="6" l="1"/>
  <c r="C7" i="7" l="1"/>
  <c r="Z7" i="7" s="1"/>
  <c r="C6" i="7"/>
  <c r="Z6" i="7" s="1"/>
  <c r="C5" i="7"/>
  <c r="Z5" i="7" s="1"/>
  <c r="C4" i="7"/>
  <c r="Z4" i="7" s="1"/>
  <c r="AE5" i="3" l="1"/>
  <c r="AD5" i="3"/>
  <c r="E9" i="4" l="1"/>
  <c r="C9" i="4"/>
  <c r="D9" i="4" s="1"/>
  <c r="H5" i="4"/>
  <c r="C4" i="4"/>
  <c r="D2" i="4"/>
  <c r="AI5" i="3"/>
  <c r="AE32" i="3" l="1"/>
  <c r="AE33" i="3"/>
  <c r="AE34" i="3"/>
  <c r="AD32" i="3"/>
  <c r="AD33" i="3"/>
  <c r="AD34" i="3"/>
  <c r="AD12" i="3" l="1"/>
  <c r="AD35" i="3" s="1"/>
  <c r="AE12" i="3"/>
  <c r="AE35" i="3" s="1"/>
  <c r="AC12" i="3"/>
  <c r="AC13" i="3" l="1"/>
  <c r="AC14" i="3" s="1"/>
  <c r="Z32" i="3"/>
  <c r="AA32" i="3"/>
  <c r="AB32" i="3"/>
  <c r="AC32" i="3"/>
  <c r="Z33" i="3"/>
  <c r="AA33" i="3"/>
  <c r="AB33" i="3"/>
  <c r="AC33" i="3"/>
  <c r="Z34" i="3"/>
  <c r="AA34" i="3"/>
  <c r="AB34" i="3"/>
  <c r="AC34" i="3"/>
  <c r="Z35" i="3"/>
  <c r="AA35" i="3"/>
  <c r="AB35" i="3"/>
  <c r="AC35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F32" i="3"/>
  <c r="F33" i="3"/>
  <c r="F34" i="3"/>
  <c r="F35" i="3"/>
  <c r="E32" i="3"/>
  <c r="E33" i="3"/>
  <c r="E34" i="3"/>
  <c r="E35" i="3"/>
  <c r="D32" i="3"/>
  <c r="D33" i="3"/>
  <c r="D34" i="3"/>
  <c r="D35" i="3"/>
  <c r="C32" i="3"/>
  <c r="C33" i="3"/>
  <c r="C34" i="3"/>
  <c r="C35" i="3"/>
  <c r="B33" i="3"/>
  <c r="B34" i="3"/>
  <c r="B35" i="3"/>
  <c r="B32" i="3"/>
  <c r="AB5" i="3" l="1"/>
  <c r="AC5" i="3"/>
  <c r="Z14" i="3"/>
  <c r="Z24" i="3"/>
  <c r="AB23" i="3"/>
  <c r="AC23" i="3" s="1"/>
  <c r="AB22" i="3"/>
  <c r="AC22" i="3" s="1"/>
  <c r="AD22" i="3" s="1"/>
  <c r="AB21" i="3"/>
  <c r="AB19" i="3"/>
  <c r="AB18" i="3"/>
  <c r="AC18" i="3" s="1"/>
  <c r="AB17" i="3"/>
  <c r="AC17" i="3" s="1"/>
  <c r="AC21" i="3"/>
  <c r="AD21" i="3" s="1"/>
  <c r="AA5" i="3"/>
  <c r="Z5" i="3"/>
  <c r="D76" i="2"/>
  <c r="J77" i="2" s="1"/>
  <c r="C76" i="2"/>
  <c r="I77" i="2" s="1"/>
  <c r="B76" i="2"/>
  <c r="H77" i="2" s="1"/>
  <c r="K77" i="2" s="1"/>
  <c r="D72" i="2"/>
  <c r="C72" i="2"/>
  <c r="B72" i="2"/>
  <c r="E70" i="2"/>
  <c r="E76" i="2" s="1"/>
  <c r="E28" i="2"/>
  <c r="D28" i="2"/>
  <c r="C28" i="2"/>
  <c r="E27" i="2"/>
  <c r="E30" i="2" s="1"/>
  <c r="E31" i="2" s="1"/>
  <c r="D27" i="2"/>
  <c r="D30" i="2" s="1"/>
  <c r="D31" i="2" s="1"/>
  <c r="C27" i="2"/>
  <c r="C30" i="2" s="1"/>
  <c r="C31" i="2" s="1"/>
  <c r="K26" i="2"/>
  <c r="J26" i="2"/>
  <c r="I26" i="2"/>
  <c r="F26" i="2"/>
  <c r="K25" i="2"/>
  <c r="J25" i="2"/>
  <c r="I25" i="2"/>
  <c r="L25" i="2" s="1"/>
  <c r="F25" i="2"/>
  <c r="K24" i="2"/>
  <c r="J24" i="2"/>
  <c r="I24" i="2"/>
  <c r="L24" i="2" s="1"/>
  <c r="F24" i="2"/>
  <c r="K23" i="2"/>
  <c r="J23" i="2"/>
  <c r="I23" i="2"/>
  <c r="F23" i="2"/>
  <c r="K22" i="2"/>
  <c r="J22" i="2"/>
  <c r="I22" i="2"/>
  <c r="F22" i="2"/>
  <c r="K21" i="2"/>
  <c r="J21" i="2"/>
  <c r="I21" i="2"/>
  <c r="L21" i="2" s="1"/>
  <c r="F21" i="2"/>
  <c r="K20" i="2"/>
  <c r="J20" i="2"/>
  <c r="I20" i="2"/>
  <c r="L20" i="2" s="1"/>
  <c r="F20" i="2"/>
  <c r="K19" i="2"/>
  <c r="J19" i="2"/>
  <c r="L19" i="2" s="1"/>
  <c r="I19" i="2"/>
  <c r="F19" i="2"/>
  <c r="K18" i="2"/>
  <c r="J18" i="2"/>
  <c r="I18" i="2"/>
  <c r="F18" i="2"/>
  <c r="K17" i="2"/>
  <c r="J17" i="2"/>
  <c r="I17" i="2"/>
  <c r="L17" i="2" s="1"/>
  <c r="F17" i="2"/>
  <c r="K16" i="2"/>
  <c r="J16" i="2"/>
  <c r="I16" i="2"/>
  <c r="F16" i="2"/>
  <c r="K15" i="2"/>
  <c r="J15" i="2"/>
  <c r="L15" i="2" s="1"/>
  <c r="I15" i="2"/>
  <c r="F15" i="2"/>
  <c r="K14" i="2"/>
  <c r="J14" i="2"/>
  <c r="I14" i="2"/>
  <c r="L14" i="2" s="1"/>
  <c r="F14" i="2"/>
  <c r="K13" i="2"/>
  <c r="J13" i="2"/>
  <c r="I13" i="2"/>
  <c r="F13" i="2"/>
  <c r="K12" i="2"/>
  <c r="J12" i="2"/>
  <c r="I12" i="2"/>
  <c r="F12" i="2"/>
  <c r="K11" i="2"/>
  <c r="J11" i="2"/>
  <c r="I11" i="2"/>
  <c r="L11" i="2" s="1"/>
  <c r="F11" i="2"/>
  <c r="K10" i="2"/>
  <c r="J10" i="2"/>
  <c r="I10" i="2"/>
  <c r="L10" i="2" s="1"/>
  <c r="F10" i="2"/>
  <c r="K9" i="2"/>
  <c r="J9" i="2"/>
  <c r="I9" i="2"/>
  <c r="F9" i="2"/>
  <c r="K8" i="2"/>
  <c r="J8" i="2"/>
  <c r="I8" i="2"/>
  <c r="F8" i="2"/>
  <c r="K7" i="2"/>
  <c r="J7" i="2"/>
  <c r="I7" i="2"/>
  <c r="L7" i="2" s="1"/>
  <c r="F7" i="2"/>
  <c r="K6" i="2"/>
  <c r="J6" i="2"/>
  <c r="I6" i="2"/>
  <c r="L6" i="2" s="1"/>
  <c r="F6" i="2"/>
  <c r="K5" i="2"/>
  <c r="J5" i="2"/>
  <c r="L5" i="2" s="1"/>
  <c r="I5" i="2"/>
  <c r="F5" i="2"/>
  <c r="K4" i="2"/>
  <c r="J4" i="2"/>
  <c r="I4" i="2"/>
  <c r="L4" i="2" s="1"/>
  <c r="F4" i="2"/>
  <c r="F28" i="2" s="1"/>
  <c r="K3" i="2"/>
  <c r="J3" i="2"/>
  <c r="I3" i="2"/>
  <c r="L3" i="2" s="1"/>
  <c r="F3" i="2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L10" i="1" s="1"/>
  <c r="J11" i="1"/>
  <c r="K11" i="1"/>
  <c r="J12" i="1"/>
  <c r="K12" i="1"/>
  <c r="L12" i="1" s="1"/>
  <c r="J13" i="1"/>
  <c r="K13" i="1"/>
  <c r="J14" i="1"/>
  <c r="K14" i="1"/>
  <c r="J15" i="1"/>
  <c r="J30" i="1" s="1"/>
  <c r="J31" i="1" s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L22" i="1" s="1"/>
  <c r="J23" i="1"/>
  <c r="K23" i="1"/>
  <c r="J24" i="1"/>
  <c r="K24" i="1"/>
  <c r="J25" i="1"/>
  <c r="K25" i="1"/>
  <c r="J26" i="1"/>
  <c r="K26" i="1"/>
  <c r="K3" i="1"/>
  <c r="J3" i="1"/>
  <c r="I23" i="1"/>
  <c r="I24" i="1"/>
  <c r="L24" i="1" s="1"/>
  <c r="I25" i="1"/>
  <c r="I26" i="1"/>
  <c r="L26" i="1" s="1"/>
  <c r="I4" i="1"/>
  <c r="L4" i="1" s="1"/>
  <c r="I5" i="1"/>
  <c r="L5" i="1" s="1"/>
  <c r="I6" i="1"/>
  <c r="I7" i="1"/>
  <c r="I8" i="1"/>
  <c r="L8" i="1" s="1"/>
  <c r="I9" i="1"/>
  <c r="I10" i="1"/>
  <c r="I11" i="1"/>
  <c r="L11" i="1"/>
  <c r="I12" i="1"/>
  <c r="I13" i="1"/>
  <c r="I14" i="1"/>
  <c r="L14" i="1" s="1"/>
  <c r="I15" i="1"/>
  <c r="L15" i="1" s="1"/>
  <c r="I16" i="1"/>
  <c r="I17" i="1"/>
  <c r="I18" i="1"/>
  <c r="I19" i="1"/>
  <c r="I20" i="1"/>
  <c r="L20" i="1" s="1"/>
  <c r="I21" i="1"/>
  <c r="L21" i="1" s="1"/>
  <c r="I22" i="1"/>
  <c r="I3" i="1"/>
  <c r="I27" i="1" s="1"/>
  <c r="D28" i="1"/>
  <c r="E28" i="1"/>
  <c r="C28" i="1"/>
  <c r="D27" i="1"/>
  <c r="D30" i="1"/>
  <c r="D31" i="1" s="1"/>
  <c r="E27" i="1"/>
  <c r="E30" i="1" s="1"/>
  <c r="E31" i="1" s="1"/>
  <c r="C27" i="1"/>
  <c r="C30" i="1"/>
  <c r="C31" i="1"/>
  <c r="F26" i="1"/>
  <c r="F25" i="1"/>
  <c r="F24" i="1"/>
  <c r="F23" i="1"/>
  <c r="L13" i="1"/>
  <c r="D76" i="1"/>
  <c r="J77" i="1"/>
  <c r="C76" i="1"/>
  <c r="I77" i="1" s="1"/>
  <c r="B76" i="1"/>
  <c r="H77" i="1"/>
  <c r="K77" i="1" s="1"/>
  <c r="B72" i="1"/>
  <c r="E70" i="1"/>
  <c r="E76" i="1"/>
  <c r="D72" i="1"/>
  <c r="C72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72" i="1"/>
  <c r="L16" i="1" l="1"/>
  <c r="L25" i="1"/>
  <c r="L26" i="2"/>
  <c r="L22" i="2"/>
  <c r="AD17" i="3"/>
  <c r="AD18" i="3"/>
  <c r="K27" i="1"/>
  <c r="L9" i="1"/>
  <c r="K30" i="1"/>
  <c r="K31" i="1" s="1"/>
  <c r="J27" i="2"/>
  <c r="L13" i="2"/>
  <c r="L16" i="2"/>
  <c r="L19" i="1"/>
  <c r="L7" i="1"/>
  <c r="L12" i="2"/>
  <c r="I30" i="1"/>
  <c r="I31" i="1" s="1"/>
  <c r="F27" i="2"/>
  <c r="F30" i="2" s="1"/>
  <c r="F31" i="2" s="1"/>
  <c r="L8" i="2"/>
  <c r="F27" i="1"/>
  <c r="F30" i="1" s="1"/>
  <c r="F31" i="1" s="1"/>
  <c r="L6" i="1"/>
  <c r="K30" i="2"/>
  <c r="K31" i="2" s="1"/>
  <c r="L18" i="2"/>
  <c r="L30" i="2" s="1"/>
  <c r="L31" i="2" s="1"/>
  <c r="L18" i="1"/>
  <c r="L30" i="1" s="1"/>
  <c r="L31" i="1" s="1"/>
  <c r="L23" i="1"/>
  <c r="L17" i="1"/>
  <c r="J27" i="1"/>
  <c r="K27" i="2"/>
  <c r="L9" i="2"/>
  <c r="L27" i="2" s="1"/>
  <c r="L23" i="2"/>
  <c r="I27" i="2"/>
  <c r="L3" i="1"/>
  <c r="L27" i="1" s="1"/>
  <c r="I30" i="2"/>
  <c r="I31" i="2" s="1"/>
  <c r="F28" i="1"/>
  <c r="E72" i="2"/>
  <c r="AC19" i="3"/>
  <c r="AD19" i="3" s="1"/>
  <c r="AB24" i="3"/>
  <c r="AD23" i="3"/>
  <c r="J30" i="2"/>
  <c r="J31" i="2" s="1"/>
  <c r="AC24" i="3" l="1"/>
  <c r="AD24" i="3" s="1"/>
</calcChain>
</file>

<file path=xl/sharedStrings.xml><?xml version="1.0" encoding="utf-8"?>
<sst xmlns="http://schemas.openxmlformats.org/spreadsheetml/2006/main" count="257" uniqueCount="125">
  <si>
    <t>PROMEDIO</t>
  </si>
  <si>
    <t>AÑO</t>
  </si>
  <si>
    <t>RTM LIVIANO</t>
  </si>
  <si>
    <t>RTM PESADO</t>
  </si>
  <si>
    <t>RTM MOTO</t>
  </si>
  <si>
    <t>TOTAL RTM</t>
  </si>
  <si>
    <t>TOTALES RTM</t>
  </si>
  <si>
    <t xml:space="preserve">  ENERO 2014</t>
  </si>
  <si>
    <t xml:space="preserve">  FEBRERO 2014</t>
  </si>
  <si>
    <t xml:space="preserve">  MARZO 2014</t>
  </si>
  <si>
    <t xml:space="preserve">  ABRIL 2014</t>
  </si>
  <si>
    <t xml:space="preserve">  MAYO 2014</t>
  </si>
  <si>
    <t xml:space="preserve">  JUNIO 2014</t>
  </si>
  <si>
    <t xml:space="preserve">  JULIO 2014</t>
  </si>
  <si>
    <t xml:space="preserve">  AGOSTO 2014</t>
  </si>
  <si>
    <t xml:space="preserve">  SEPTIEMBRE 2014</t>
  </si>
  <si>
    <t xml:space="preserve">  OCTUBRE 2014</t>
  </si>
  <si>
    <t xml:space="preserve">  NOVIEMBRE 2014</t>
  </si>
  <si>
    <t xml:space="preserve">  DICIEMBRE 2014</t>
  </si>
  <si>
    <t xml:space="preserve">  ENERO 2015</t>
  </si>
  <si>
    <t xml:space="preserve">  FEBRERO 2015</t>
  </si>
  <si>
    <t xml:space="preserve">  MARZO 2015</t>
  </si>
  <si>
    <t xml:space="preserve">  ABRIL 2015</t>
  </si>
  <si>
    <t xml:space="preserve"> MAYO 2015</t>
  </si>
  <si>
    <t xml:space="preserve"> JUNIO 2015</t>
  </si>
  <si>
    <t xml:space="preserve">  JULIO 205</t>
  </si>
  <si>
    <t xml:space="preserve">  AGOSTO 2015</t>
  </si>
  <si>
    <t>TOTAL</t>
  </si>
  <si>
    <t>PROMEDIO ULT AÑO</t>
  </si>
  <si>
    <t>VEHICULOS EXPUESTOS A AGO/2015</t>
  </si>
  <si>
    <t>ACTUAL % SERVICIOS</t>
  </si>
  <si>
    <t>ESTIMACIÓN</t>
  </si>
  <si>
    <t>VEHICULOS EXPUESTOS</t>
  </si>
  <si>
    <t xml:space="preserve"> SEPTIEMBRE 2015</t>
  </si>
  <si>
    <t xml:space="preserve"> OCTUBRE2015</t>
  </si>
  <si>
    <t xml:space="preserve"> NOVIEMBRE 2015</t>
  </si>
  <si>
    <t xml:space="preserve"> DICIEMBRE 2015</t>
  </si>
  <si>
    <t>Etiquetas de fila</t>
  </si>
  <si>
    <t>Total general</t>
  </si>
  <si>
    <t>Suma de RTM LIVIANO</t>
  </si>
  <si>
    <t>Suma de RTM PESADO</t>
  </si>
  <si>
    <t>Suma de RTM MOTO</t>
  </si>
  <si>
    <t>FEBRERO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</si>
  <si>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</si>
  <si>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</si>
  <si>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</si>
  <si>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</si>
  <si>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</si>
  <si>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</si>
  <si>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</si>
  <si>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</si>
  <si>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</si>
  <si>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</si>
  <si>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</si>
  <si>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LIVIANOS</t>
  </si>
  <si>
    <t>PESADOS</t>
  </si>
  <si>
    <t>MOTOS</t>
  </si>
  <si>
    <t>I-14</t>
  </si>
  <si>
    <t>II-14</t>
  </si>
  <si>
    <t>III-14</t>
  </si>
  <si>
    <t>I-15</t>
  </si>
  <si>
    <t>II-15</t>
  </si>
  <si>
    <t>III-15</t>
  </si>
  <si>
    <t>IV-14</t>
  </si>
  <si>
    <t>VI-14</t>
  </si>
  <si>
    <t>V-14</t>
  </si>
  <si>
    <t>VII-14</t>
  </si>
  <si>
    <t>VIII-14</t>
  </si>
  <si>
    <t>IX-14</t>
  </si>
  <si>
    <t>X-14</t>
  </si>
  <si>
    <t>XI-14</t>
  </si>
  <si>
    <t>XII-14</t>
  </si>
  <si>
    <t>IV-15</t>
  </si>
  <si>
    <t>V-15</t>
  </si>
  <si>
    <t>VI-15</t>
  </si>
  <si>
    <t>VII-15</t>
  </si>
  <si>
    <t>VIII-15</t>
  </si>
  <si>
    <t>IX-15</t>
  </si>
  <si>
    <t>X-15</t>
  </si>
  <si>
    <t>XI-15</t>
  </si>
  <si>
    <t>XII-15</t>
  </si>
  <si>
    <t>MES</t>
  </si>
  <si>
    <t>I-16</t>
  </si>
  <si>
    <t>II-16</t>
  </si>
  <si>
    <t>REVISIÓN TÉCNICO MECÁNICA</t>
  </si>
  <si>
    <t>Nombre de asistencia</t>
  </si>
  <si>
    <t>No. Servicios</t>
  </si>
  <si>
    <t>tarifa</t>
  </si>
  <si>
    <t>$ Factura Sin IVA</t>
  </si>
  <si>
    <t>$ IVA</t>
  </si>
  <si>
    <t>$ Total</t>
  </si>
  <si>
    <t>Livianos 100%</t>
  </si>
  <si>
    <t>Pesados  100%</t>
  </si>
  <si>
    <t>Motos  100%</t>
  </si>
  <si>
    <t>Livianos 50%</t>
  </si>
  <si>
    <t>Pesados  50%</t>
  </si>
  <si>
    <t>Motos  50%</t>
  </si>
  <si>
    <t>TOTALES</t>
  </si>
  <si>
    <t>III-16</t>
  </si>
  <si>
    <t>IV-16</t>
  </si>
  <si>
    <t>V-16</t>
  </si>
  <si>
    <t>VI-16</t>
  </si>
  <si>
    <t>PSD</t>
  </si>
  <si>
    <t>PMD</t>
  </si>
  <si>
    <t>SVD</t>
  </si>
  <si>
    <t>TOPE  70 MILLONES</t>
  </si>
  <si>
    <t>TOPE 30 MILLONES</t>
  </si>
  <si>
    <t>MAXIMO 50% DEL Vr. Asegurado</t>
  </si>
  <si>
    <t>10  smmlv</t>
  </si>
  <si>
    <t>10 smmlv</t>
  </si>
  <si>
    <t>deducibles UNICO</t>
  </si>
  <si>
    <t>VII-16</t>
  </si>
  <si>
    <t>VIII-16</t>
  </si>
  <si>
    <t>IX-16</t>
  </si>
  <si>
    <t>Livianos</t>
  </si>
  <si>
    <t>Pesados</t>
  </si>
  <si>
    <t>Motos</t>
  </si>
  <si>
    <t>Virtual</t>
  </si>
  <si>
    <t>Asistida</t>
  </si>
  <si>
    <t>Marcación</t>
  </si>
  <si>
    <t>Promedio mes 2019</t>
  </si>
  <si>
    <t>No hay historico de servicios de continuidad</t>
  </si>
  <si>
    <t>Plan Viajero</t>
  </si>
  <si>
    <t>Prom mes hasta Oct 2020</t>
  </si>
  <si>
    <t>No hay historico de servicios inspección bicicletas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</si>
</sst>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  <numFmt numFmtId="168" formatCode="_ * #,##0.00_ ;_ * \-#,##0.00_ ;_ * &quot;-&quot;??_ ;_ @_ "/>
    <numFmt numFmtId="169" formatCode="_-* #,##0_-;\-* #,##0_-;_-* &quot;-&quot;??_-;_-@_-"/>
    <numFmt numFmtId="170" formatCode="_-&quot;$&quot;* #,##0_-;\-&quot;$&quot;* #,##0_-;_-&quot;$&quot;* &quot;-&quot;??_-;_-@_-"/>
    <numFmt numFmtId="171" formatCode="0.0%"/>
    <numFmt numFmtId="172" formatCode="_(* #,##0.0_);_(* \(#,##0.0\);_(* &quot;-&quot;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rgb="FF002060"/>
      <name val="Calibri"/>
      <family val="2"/>
      <scheme val="minor"/>
    </font>
    <font>
      <b/>
      <sz val="10"/>
      <color rgb="FFFFFFFF"/>
      <name val="Arial"/>
      <family val="2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8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0" fillId="2" borderId="1" xfId="2" applyNumberFormat="1" applyFont="1" applyFill="1" applyBorder="1"/>
    <xf numFmtId="10" fontId="0" fillId="2" borderId="1" xfId="3" applyNumberFormat="1" applyFont="1" applyFill="1" applyBorder="1"/>
    <xf numFmtId="0" fontId="0" fillId="2" borderId="0" xfId="0" applyFill="1" applyBorder="1"/>
    <xf numFmtId="166" fontId="3" fillId="2" borderId="0" xfId="2" applyNumberFormat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/>
    </xf>
    <xf numFmtId="167" fontId="0" fillId="2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167" fontId="4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7" fontId="4" fillId="2" borderId="1" xfId="1" applyNumberFormat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vertical="center"/>
    </xf>
    <xf numFmtId="166" fontId="2" fillId="2" borderId="1" xfId="2" applyNumberFormat="1" applyFont="1" applyFill="1" applyBorder="1"/>
    <xf numFmtId="164" fontId="0" fillId="2" borderId="0" xfId="2" applyFont="1" applyFill="1"/>
    <xf numFmtId="167" fontId="2" fillId="2" borderId="1" xfId="1" applyNumberFormat="1" applyFont="1" applyFill="1" applyBorder="1" applyAlignment="1">
      <alignment horizontal="center" wrapText="1"/>
    </xf>
    <xf numFmtId="167" fontId="2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/>
    <xf numFmtId="167" fontId="2" fillId="2" borderId="1" xfId="1" applyNumberFormat="1" applyFont="1" applyFill="1" applyBorder="1"/>
    <xf numFmtId="166" fontId="2" fillId="2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horizontal="center" vertical="center" wrapText="1"/>
    </xf>
    <xf numFmtId="167" fontId="4" fillId="3" borderId="0" xfId="1" applyNumberFormat="1" applyFont="1" applyFill="1" applyBorder="1" applyAlignment="1">
      <alignment horizontal="center"/>
    </xf>
    <xf numFmtId="167" fontId="0" fillId="0" borderId="0" xfId="0" applyNumberFormat="1"/>
    <xf numFmtId="164" fontId="0" fillId="0" borderId="0" xfId="0" applyNumberFormat="1"/>
    <xf numFmtId="17" fontId="0" fillId="0" borderId="0" xfId="0" applyNumberFormat="1"/>
    <xf numFmtId="167" fontId="0" fillId="0" borderId="0" xfId="1" applyNumberFormat="1" applyFont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69" fontId="9" fillId="0" borderId="1" xfId="1" applyNumberFormat="1" applyFont="1" applyBorder="1" applyAlignment="1">
      <alignment horizontal="center" vertical="center" wrapText="1"/>
    </xf>
    <xf numFmtId="170" fontId="9" fillId="0" borderId="1" xfId="2" applyNumberFormat="1" applyFont="1" applyBorder="1" applyAlignment="1">
      <alignment horizontal="right" vertical="center" wrapText="1"/>
    </xf>
    <xf numFmtId="170" fontId="9" fillId="0" borderId="1" xfId="2" applyNumberFormat="1" applyFont="1" applyBorder="1" applyAlignment="1">
      <alignment vertical="center" wrapText="1"/>
    </xf>
    <xf numFmtId="170" fontId="10" fillId="0" borderId="1" xfId="2" applyNumberFormat="1" applyFont="1" applyBorder="1" applyAlignment="1">
      <alignment vertical="center"/>
    </xf>
    <xf numFmtId="170" fontId="9" fillId="0" borderId="8" xfId="0" applyNumberFormat="1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169" fontId="12" fillId="0" borderId="11" xfId="1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169" fontId="12" fillId="0" borderId="12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9" fontId="0" fillId="0" borderId="0" xfId="3" applyFont="1"/>
    <xf numFmtId="171" fontId="0" fillId="0" borderId="0" xfId="3" applyNumberFormat="1" applyFont="1"/>
    <xf numFmtId="165" fontId="0" fillId="0" borderId="0" xfId="1" applyFont="1"/>
    <xf numFmtId="9" fontId="0" fillId="0" borderId="0" xfId="0" applyNumberFormat="1"/>
    <xf numFmtId="172" fontId="0" fillId="0" borderId="0" xfId="0" applyNumberFormat="1"/>
    <xf numFmtId="10" fontId="0" fillId="0" borderId="0" xfId="0" applyNumberFormat="1"/>
    <xf numFmtId="17" fontId="13" fillId="3" borderId="1" xfId="0" applyNumberFormat="1" applyFont="1" applyFill="1" applyBorder="1" applyAlignment="1">
      <alignment horizontal="center" vertical="center"/>
    </xf>
    <xf numFmtId="167" fontId="0" fillId="0" borderId="1" xfId="1" applyNumberFormat="1" applyFont="1" applyBorder="1"/>
    <xf numFmtId="167" fontId="2" fillId="0" borderId="1" xfId="1" applyNumberFormat="1" applyFont="1" applyBorder="1"/>
    <xf numFmtId="0" fontId="8" fillId="0" borderId="13" xfId="0" applyFont="1" applyBorder="1" applyAlignment="1">
      <alignment vertical="center" wrapText="1"/>
    </xf>
    <xf numFmtId="17" fontId="13" fillId="3" borderId="1" xfId="0" applyNumberFormat="1" applyFont="1" applyFill="1" applyBorder="1" applyAlignment="1">
      <alignment horizontal="center" vertical="center" wrapText="1"/>
    </xf>
    <xf numFmtId="169" fontId="15" fillId="0" borderId="1" xfId="1" applyNumberFormat="1" applyFont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4" xr:uid="{00000000-0005-0000-0000-000001000000}"/>
    <cellStyle name="Moneda" xfId="2" builtinId="4"/>
    <cellStyle name="Moneda 2" xfId="6" xr:uid="{00000000-0005-0000-0000-000003000000}"/>
    <cellStyle name="Normal" xfId="0" builtinId="0"/>
    <cellStyle name="Porcentaje" xfId="3" builtinId="5"/>
    <cellStyle name="Porcentaje 2" xfId="5" xr:uid="{00000000-0005-0000-0000-000006000000}"/>
  </cellStyles>
  <dxfs count="4">
    <dxf>
      <numFmt numFmtId="167" formatCode="_(* #,##0_);_(* \(#,##0\);_(* &quot;-&quot;??_);_(@_)"/>
    </dxf>
    <dxf>
      <numFmt numFmtId="164" formatCode="_(&quot;$&quot;\ * #,##0.00_);_(&quot;$&quot;\ * \(#,##0.00\);_(&quot;$&quot;\ * &quot;-&quot;??_);_(@_)"/>
    </dxf>
    <dxf>
      <numFmt numFmtId="164" formatCode="_(&quot;$&quot;\ * #,##0.00_);_(&quot;$&quot;\ * \(#,##0.00\);_(&quot;$&quot;\ 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33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[INSPECCIONES HISTORICO INSP Y RTM 2019 - 2020.xlsx]DATOS RTM!Tabla dinámica1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'DATOS RTM'!$B$37</c:f>
              <c:strCache>
                <c:ptCount val="1"/>
                <c:pt idx="0">
                  <c:v>Suma de RTM LIVIANO</c:v>
                </c:pt>
              </c:strCache>
            </c:strRef>
          </c:tx>
          <c:invertIfNegative val="0"/>
          <c:cat>
            <c:strRef>
              <c:f>'DATOS RTM'!$A$38:$A$40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RTM'!$B$38:$B$40</c:f>
              <c:numCache>
                <c:formatCode>_(* #,##0_);_(* \(#,##0\);_(* "-"??_);_(@_)</c:formatCode>
                <c:ptCount val="2"/>
                <c:pt idx="0">
                  <c:v>1968</c:v>
                </c:pt>
                <c:pt idx="1">
                  <c:v>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8-4DCC-B62E-C2DF875B8A9B}"/>
            </c:ext>
          </c:extLst>
        </c:ser>
        <c:ser>
          <c:idx val="1"/>
          <c:order val="1"/>
          <c:tx>
            <c:strRef>
              <c:f>'DATOS RTM'!$C$37</c:f>
              <c:strCache>
                <c:ptCount val="1"/>
                <c:pt idx="0">
                  <c:v>Suma de RTM PESADO</c:v>
                </c:pt>
              </c:strCache>
            </c:strRef>
          </c:tx>
          <c:invertIfNegative val="0"/>
          <c:cat>
            <c:strRef>
              <c:f>'DATOS RTM'!$A$38:$A$40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RTM'!$C$38:$C$40</c:f>
              <c:numCache>
                <c:formatCode>_(* #,##0_);_(* \(#,##0\);_(* "-"??_);_(@_)</c:formatCode>
                <c:ptCount val="2"/>
                <c:pt idx="0">
                  <c:v>1545</c:v>
                </c:pt>
                <c:pt idx="1">
                  <c:v>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8-4DCC-B62E-C2DF875B8A9B}"/>
            </c:ext>
          </c:extLst>
        </c:ser>
        <c:ser>
          <c:idx val="2"/>
          <c:order val="2"/>
          <c:tx>
            <c:strRef>
              <c:f>'DATOS RTM'!$D$37</c:f>
              <c:strCache>
                <c:ptCount val="1"/>
                <c:pt idx="0">
                  <c:v>Suma de RTM MOTO</c:v>
                </c:pt>
              </c:strCache>
            </c:strRef>
          </c:tx>
          <c:invertIfNegative val="0"/>
          <c:cat>
            <c:strRef>
              <c:f>'DATOS RTM'!$A$38:$A$40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RTM'!$D$38:$D$40</c:f>
              <c:numCache>
                <c:formatCode>_(* #,##0_);_(* \(#,##0\);_(* "-"??_);_(@_)</c:formatCode>
                <c:ptCount val="2"/>
                <c:pt idx="0">
                  <c:v>67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8-4DCC-B62E-C2DF875B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2772608"/>
        <c:axId val="72782592"/>
        <c:axId val="0"/>
      </c:bar3DChart>
      <c:catAx>
        <c:axId val="7277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782592"/>
        <c:crosses val="autoZero"/>
        <c:auto val="1"/>
        <c:lblAlgn val="ctr"/>
        <c:lblOffset val="100"/>
        <c:noMultiLvlLbl val="0"/>
      </c:catAx>
      <c:valAx>
        <c:axId val="727825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7277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[INSPECCIONES HISTORICO INSP Y RTM 2019 - 2020.xlsx]DATOS RTM!Tabla dinámica2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'DATOS RTM'!$B$46</c:f>
              <c:strCache>
                <c:ptCount val="1"/>
                <c:pt idx="0">
                  <c:v>Suma de RTM LIVIANO</c:v>
                </c:pt>
              </c:strCache>
            </c:strRef>
          </c:tx>
          <c:invertIfNegative val="0"/>
          <c:cat>
            <c:strRef>
              <c:f>'DATOS RTM'!$A$47:$A$49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RTM'!$B$47:$B$49</c:f>
              <c:numCache>
                <c:formatCode>_("$"\ * #,##0.00_);_("$"\ * \(#,##0.00\);_("$"\ * "-"??_);_(@_)</c:formatCode>
                <c:ptCount val="2"/>
                <c:pt idx="0">
                  <c:v>114144000</c:v>
                </c:pt>
                <c:pt idx="1">
                  <c:v>176320000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B-41AC-AFDB-D7AAD1BA53FC}"/>
            </c:ext>
          </c:extLst>
        </c:ser>
        <c:ser>
          <c:idx val="1"/>
          <c:order val="1"/>
          <c:tx>
            <c:strRef>
              <c:f>'DATOS RTM'!$C$46</c:f>
              <c:strCache>
                <c:ptCount val="1"/>
                <c:pt idx="0">
                  <c:v>Suma de RTM PESADO</c:v>
                </c:pt>
              </c:strCache>
            </c:strRef>
          </c:tx>
          <c:invertIfNegative val="0"/>
          <c:cat>
            <c:strRef>
              <c:f>'DATOS RTM'!$A$47:$A$49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RTM'!$C$47:$C$49</c:f>
              <c:numCache>
                <c:formatCode>_("$"\ * #,##0.00_);_("$"\ * \(#,##0.00\);_("$"\ * "-"??_);_(@_)</c:formatCode>
                <c:ptCount val="2"/>
                <c:pt idx="0">
                  <c:v>162225000</c:v>
                </c:pt>
                <c:pt idx="1">
                  <c:v>324030000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B-41AC-AFDB-D7AAD1BA53FC}"/>
            </c:ext>
          </c:extLst>
        </c:ser>
        <c:ser>
          <c:idx val="2"/>
          <c:order val="2"/>
          <c:tx>
            <c:strRef>
              <c:f>'DATOS RTM'!$D$46</c:f>
              <c:strCache>
                <c:ptCount val="1"/>
                <c:pt idx="0">
                  <c:v>Suma de RTM MOTO</c:v>
                </c:pt>
              </c:strCache>
            </c:strRef>
          </c:tx>
          <c:invertIfNegative val="0"/>
          <c:cat>
            <c:strRef>
              <c:f>'DATOS RTM'!$A$47:$A$49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RTM'!$D$47:$D$49</c:f>
              <c:numCache>
                <c:formatCode>_("$"\ * #,##0.00_);_("$"\ * \(#,##0.00\);_("$"\ * "-"??_);_(@_)</c:formatCode>
                <c:ptCount val="2"/>
                <c:pt idx="0">
                  <c:v>1675000</c:v>
                </c:pt>
                <c:pt idx="1">
                  <c:v>3475000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B-41AC-AFDB-D7AAD1BA5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416768"/>
        <c:axId val="84422656"/>
        <c:axId val="0"/>
      </c:bar3DChart>
      <c:catAx>
        <c:axId val="84416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422656"/>
        <c:crosses val="autoZero"/>
        <c:auto val="1"/>
        <c:lblAlgn val="ctr"/>
        <c:lblOffset val="100"/>
        <c:noMultiLvlLbl val="0"/>
      </c:catAx>
      <c:valAx>
        <c:axId val="84422656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8441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[INSPECCIONES HISTORICO INSP Y RTM 2019 - 2020.xlsx]DATOS RTM (2)!Tabla dinámica1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'DATOS RTM (2)'!$B$37</c:f>
              <c:strCache>
                <c:ptCount val="1"/>
                <c:pt idx="0">
                  <c:v>Suma de RTM LIVIANO</c:v>
                </c:pt>
              </c:strCache>
            </c:strRef>
          </c:tx>
          <c:invertIfNegative val="0"/>
          <c:cat>
            <c:strRef>
              <c:f>'DATOS RTM (2)'!$A$38:$A$40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 (2)'!$B$38:$B$40</c:f>
              <c:numCache>
                <c:formatCode>_(* #,##0_);_(* \(#,##0\);_(* "-"??_);_(@_)</c:formatCode>
                <c:ptCount val="2"/>
                <c:pt idx="0">
                  <c:v>1968</c:v>
                </c:pt>
                <c:pt idx="1">
                  <c:v>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7-4E88-B65B-9F7FB09D857B}"/>
            </c:ext>
          </c:extLst>
        </c:ser>
        <c:ser>
          <c:idx val="1"/>
          <c:order val="1"/>
          <c:tx>
            <c:strRef>
              <c:f>'DATOS RTM (2)'!$C$37</c:f>
              <c:strCache>
                <c:ptCount val="1"/>
                <c:pt idx="0">
                  <c:v>Suma de RTM PESADO</c:v>
                </c:pt>
              </c:strCache>
            </c:strRef>
          </c:tx>
          <c:invertIfNegative val="0"/>
          <c:cat>
            <c:strRef>
              <c:f>'DATOS RTM (2)'!$A$38:$A$40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 (2)'!$C$38:$C$40</c:f>
              <c:numCache>
                <c:formatCode>_(* #,##0_);_(* \(#,##0\);_(* "-"??_);_(@_)</c:formatCode>
                <c:ptCount val="2"/>
                <c:pt idx="0">
                  <c:v>1545</c:v>
                </c:pt>
                <c:pt idx="1">
                  <c:v>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7-4E88-B65B-9F7FB09D857B}"/>
            </c:ext>
          </c:extLst>
        </c:ser>
        <c:ser>
          <c:idx val="2"/>
          <c:order val="2"/>
          <c:tx>
            <c:strRef>
              <c:f>'DATOS RTM (2)'!$D$37</c:f>
              <c:strCache>
                <c:ptCount val="1"/>
                <c:pt idx="0">
                  <c:v>Suma de RTM MOTO</c:v>
                </c:pt>
              </c:strCache>
            </c:strRef>
          </c:tx>
          <c:invertIfNegative val="0"/>
          <c:cat>
            <c:strRef>
              <c:f>'DATOS RTM (2)'!$A$38:$A$40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 (2)'!$D$38:$D$40</c:f>
              <c:numCache>
                <c:formatCode>_(* #,##0_);_(* \(#,##0\);_(* "-"??_);_(@_)</c:formatCode>
                <c:ptCount val="2"/>
                <c:pt idx="0">
                  <c:v>67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7-4E88-B65B-9F7FB09D8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046400"/>
        <c:axId val="87056384"/>
        <c:axId val="0"/>
      </c:bar3DChart>
      <c:catAx>
        <c:axId val="8704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056384"/>
        <c:crosses val="autoZero"/>
        <c:auto val="1"/>
        <c:lblAlgn val="ctr"/>
        <c:lblOffset val="100"/>
        <c:noMultiLvlLbl val="0"/>
      </c:catAx>
      <c:valAx>
        <c:axId val="870563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7046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[INSPECCIONES HISTORICO INSP Y RTM 2019 - 2020.xlsx]DATOS RTM (2)!Tabla dinámica2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'DATOS RTM (2)'!$B$46</c:f>
              <c:strCache>
                <c:ptCount val="1"/>
                <c:pt idx="0">
                  <c:v>Suma de RTM LIVIANO</c:v>
                </c:pt>
              </c:strCache>
            </c:strRef>
          </c:tx>
          <c:invertIfNegative val="0"/>
          <c:cat>
            <c:strRef>
              <c:f>'DATOS RTM (2)'!$A$47:$A$49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 (2)'!$B$47:$B$49</c:f>
              <c:numCache>
                <c:formatCode>_("$"\ * #,##0.00_);_("$"\ * \(#,##0.00\);_("$"\ * "-"??_);_(@_)</c:formatCode>
                <c:ptCount val="2"/>
                <c:pt idx="0">
                  <c:v>114144000</c:v>
                </c:pt>
                <c:pt idx="1">
                  <c:v>176320000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4-4C1B-8A6F-99BB16AB6D70}"/>
            </c:ext>
          </c:extLst>
        </c:ser>
        <c:ser>
          <c:idx val="1"/>
          <c:order val="1"/>
          <c:tx>
            <c:strRef>
              <c:f>'DATOS RTM (2)'!$C$46</c:f>
              <c:strCache>
                <c:ptCount val="1"/>
                <c:pt idx="0">
                  <c:v>Suma de RTM PESADO</c:v>
                </c:pt>
              </c:strCache>
            </c:strRef>
          </c:tx>
          <c:invertIfNegative val="0"/>
          <c:cat>
            <c:strRef>
              <c:f>'DATOS RTM (2)'!$A$47:$A$49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 (2)'!$C$47:$C$49</c:f>
              <c:numCache>
                <c:formatCode>_("$"\ * #,##0.00_);_("$"\ * \(#,##0.00\);_("$"\ * "-"??_);_(@_)</c:formatCode>
                <c:ptCount val="2"/>
                <c:pt idx="0">
                  <c:v>162225000</c:v>
                </c:pt>
                <c:pt idx="1">
                  <c:v>324030000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4-4C1B-8A6F-99BB16AB6D70}"/>
            </c:ext>
          </c:extLst>
        </c:ser>
        <c:ser>
          <c:idx val="2"/>
          <c:order val="2"/>
          <c:tx>
            <c:strRef>
              <c:f>'DATOS RTM (2)'!$D$46</c:f>
              <c:strCache>
                <c:ptCount val="1"/>
                <c:pt idx="0">
                  <c:v>Suma de RTM MOTO</c:v>
                </c:pt>
              </c:strCache>
            </c:strRef>
          </c:tx>
          <c:invertIfNegative val="0"/>
          <c:cat>
            <c:strRef>
              <c:f>'DATOS RTM (2)'!$A$47:$A$49</c:f>
              <c:strCache>
                <c:ptCount val="2"/>
                <c:pt idx="0">
                  <c:v>2014</c:v>
                </c:pt>
                <c:pt idx="1">
                  <c:v>2015</c:v>
                </c:pt>
              </c:strCache>
            </c:strRef>
          </c:cat>
          <c:val>
            <c:numRef>
              <c:f>'DATOS RTM (2)'!$D$47:$D$49</c:f>
              <c:numCache>
                <c:formatCode>_("$"\ * #,##0.00_);_("$"\ * \(#,##0.00\);_("$"\ * "-"??_);_(@_)</c:formatCode>
                <c:ptCount val="2"/>
                <c:pt idx="0">
                  <c:v>1675000</c:v>
                </c:pt>
                <c:pt idx="1">
                  <c:v>3475000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4-4C1B-8A6F-99BB16AB6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075840"/>
        <c:axId val="87085824"/>
        <c:axId val="0"/>
      </c:bar3DChart>
      <c:catAx>
        <c:axId val="870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085824"/>
        <c:crosses val="autoZero"/>
        <c:auto val="1"/>
        <c:lblAlgn val="ctr"/>
        <c:lblOffset val="100"/>
        <c:noMultiLvlLbl val="0"/>
      </c:catAx>
      <c:valAx>
        <c:axId val="87085824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8707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40987755939607E-2"/>
          <c:y val="3.4909455413550693E-2"/>
          <c:w val="0.91780061102353172"/>
          <c:h val="0.70621970499301623"/>
        </c:manualLayout>
      </c:layout>
      <c:lineChart>
        <c:grouping val="standard"/>
        <c:varyColors val="0"/>
        <c:ser>
          <c:idx val="0"/>
          <c:order val="0"/>
          <c:tx>
            <c:strRef>
              <c:f>'CURVA '!$A$2</c:f>
              <c:strCache>
                <c:ptCount val="1"/>
                <c:pt idx="0">
                  <c:v>LIVIANOS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</c:spPr>
          </c:marker>
          <c:dPt>
            <c:idx val="5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0-401C-4616-8C3D-54A34845E156}"/>
              </c:ext>
            </c:extLst>
          </c:dPt>
          <c:dPt>
            <c:idx val="17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1-401C-4616-8C3D-54A34845E156}"/>
              </c:ext>
            </c:extLst>
          </c:dPt>
          <c:dPt>
            <c:idx val="29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2-401C-4616-8C3D-54A34845E156}"/>
              </c:ext>
            </c:extLst>
          </c:dPt>
          <c:dLbls>
            <c:dLbl>
              <c:idx val="5"/>
              <c:layout>
                <c:manualLayout>
                  <c:x val="-3.2849707844527475E-2"/>
                  <c:y val="-5.025125628140703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1C-4616-8C3D-54A34845E156}"/>
                </c:ext>
              </c:extLst>
            </c:dLbl>
            <c:dLbl>
              <c:idx val="17"/>
              <c:layout>
                <c:manualLayout>
                  <c:x val="-2.3724788998825401E-2"/>
                  <c:y val="5.443886097152429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C-4616-8C3D-54A34845E156}"/>
                </c:ext>
              </c:extLst>
            </c:dLbl>
            <c:dLbl>
              <c:idx val="29"/>
              <c:layout>
                <c:manualLayout>
                  <c:x val="-4.0149642921089142E-2"/>
                  <c:y val="-5.025125628140703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C-4616-8C3D-54A34845E1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'!$B$1:$AE$1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'!$B$2:$AE$2</c:f>
              <c:numCache>
                <c:formatCode>General</c:formatCode>
                <c:ptCount val="30"/>
                <c:pt idx="0">
                  <c:v>138</c:v>
                </c:pt>
                <c:pt idx="1">
                  <c:v>142</c:v>
                </c:pt>
                <c:pt idx="2">
                  <c:v>166</c:v>
                </c:pt>
                <c:pt idx="3">
                  <c:v>180</c:v>
                </c:pt>
                <c:pt idx="4">
                  <c:v>147</c:v>
                </c:pt>
                <c:pt idx="5">
                  <c:v>144</c:v>
                </c:pt>
                <c:pt idx="6">
                  <c:v>171</c:v>
                </c:pt>
                <c:pt idx="7">
                  <c:v>145</c:v>
                </c:pt>
                <c:pt idx="8">
                  <c:v>187</c:v>
                </c:pt>
                <c:pt idx="9">
                  <c:v>179</c:v>
                </c:pt>
                <c:pt idx="10">
                  <c:v>153</c:v>
                </c:pt>
                <c:pt idx="11">
                  <c:v>216</c:v>
                </c:pt>
                <c:pt idx="12">
                  <c:v>250</c:v>
                </c:pt>
                <c:pt idx="13">
                  <c:v>245</c:v>
                </c:pt>
                <c:pt idx="14">
                  <c:v>272</c:v>
                </c:pt>
                <c:pt idx="15">
                  <c:v>205</c:v>
                </c:pt>
                <c:pt idx="16">
                  <c:v>211</c:v>
                </c:pt>
                <c:pt idx="17">
                  <c:v>211</c:v>
                </c:pt>
                <c:pt idx="18">
                  <c:v>236</c:v>
                </c:pt>
                <c:pt idx="19">
                  <c:v>236</c:v>
                </c:pt>
                <c:pt idx="20">
                  <c:v>287</c:v>
                </c:pt>
                <c:pt idx="21">
                  <c:v>269</c:v>
                </c:pt>
                <c:pt idx="22">
                  <c:v>309</c:v>
                </c:pt>
                <c:pt idx="23">
                  <c:v>309</c:v>
                </c:pt>
                <c:pt idx="24">
                  <c:v>331</c:v>
                </c:pt>
                <c:pt idx="25">
                  <c:v>315</c:v>
                </c:pt>
                <c:pt idx="26">
                  <c:v>368</c:v>
                </c:pt>
                <c:pt idx="27">
                  <c:v>252</c:v>
                </c:pt>
                <c:pt idx="28">
                  <c:v>232</c:v>
                </c:pt>
                <c:pt idx="29">
                  <c:v>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01C-4616-8C3D-54A34845E156}"/>
            </c:ext>
          </c:extLst>
        </c:ser>
        <c:ser>
          <c:idx val="1"/>
          <c:order val="1"/>
          <c:tx>
            <c:strRef>
              <c:f>'CURVA '!$A$3</c:f>
              <c:strCache>
                <c:ptCount val="1"/>
                <c:pt idx="0">
                  <c:v>PESADOS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</c:spPr>
          </c:marker>
          <c:dPt>
            <c:idx val="5"/>
            <c:marker>
              <c:symbol val="circle"/>
              <c:size val="8"/>
              <c:spPr>
                <a:solidFill>
                  <a:srgbClr val="339933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01C-4616-8C3D-54A34845E156}"/>
              </c:ext>
            </c:extLst>
          </c:dPt>
          <c:dPt>
            <c:idx val="17"/>
            <c:marker>
              <c:symbol val="circle"/>
              <c:size val="8"/>
              <c:spPr>
                <a:solidFill>
                  <a:srgbClr val="339933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01C-4616-8C3D-54A34845E156}"/>
              </c:ext>
            </c:extLst>
          </c:dPt>
          <c:dPt>
            <c:idx val="27"/>
            <c:marker>
              <c:spPr>
                <a:solidFill>
                  <a:srgbClr val="92D05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01C-4616-8C3D-54A34845E156}"/>
              </c:ext>
            </c:extLst>
          </c:dPt>
          <c:dPt>
            <c:idx val="29"/>
            <c:marker>
              <c:symbol val="circle"/>
              <c:size val="8"/>
              <c:spPr>
                <a:solidFill>
                  <a:srgbClr val="339933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01C-4616-8C3D-54A34845E156}"/>
              </c:ext>
            </c:extLst>
          </c:dPt>
          <c:dLbls>
            <c:dLbl>
              <c:idx val="5"/>
              <c:layout>
                <c:manualLayout>
                  <c:x val="-3.2849707844527475E-2"/>
                  <c:y val="4.1876046901172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1C-4616-8C3D-54A34845E156}"/>
                </c:ext>
              </c:extLst>
            </c:dLbl>
            <c:dLbl>
              <c:idx val="17"/>
              <c:layout>
                <c:manualLayout>
                  <c:x val="-3.2849707844527475E-2"/>
                  <c:y val="-6.281407035175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C-4616-8C3D-54A34845E156}"/>
                </c:ext>
              </c:extLst>
            </c:dLbl>
            <c:dLbl>
              <c:idx val="29"/>
              <c:layout>
                <c:manualLayout>
                  <c:x val="-4.2357873281749038E-2"/>
                  <c:y val="6.70016750418760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1C-4616-8C3D-54A34845E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'!$B$1:$AE$1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'!$B$3:$AE$3</c:f>
              <c:numCache>
                <c:formatCode>General</c:formatCode>
                <c:ptCount val="30"/>
                <c:pt idx="0">
                  <c:v>72</c:v>
                </c:pt>
                <c:pt idx="1">
                  <c:v>93</c:v>
                </c:pt>
                <c:pt idx="2">
                  <c:v>74</c:v>
                </c:pt>
                <c:pt idx="3">
                  <c:v>100</c:v>
                </c:pt>
                <c:pt idx="4">
                  <c:v>128</c:v>
                </c:pt>
                <c:pt idx="5">
                  <c:v>122</c:v>
                </c:pt>
                <c:pt idx="6">
                  <c:v>159</c:v>
                </c:pt>
                <c:pt idx="7">
                  <c:v>85</c:v>
                </c:pt>
                <c:pt idx="8">
                  <c:v>165</c:v>
                </c:pt>
                <c:pt idx="9">
                  <c:v>181</c:v>
                </c:pt>
                <c:pt idx="10">
                  <c:v>161</c:v>
                </c:pt>
                <c:pt idx="11">
                  <c:v>205</c:v>
                </c:pt>
                <c:pt idx="12">
                  <c:v>312</c:v>
                </c:pt>
                <c:pt idx="13">
                  <c:v>243</c:v>
                </c:pt>
                <c:pt idx="14">
                  <c:v>238</c:v>
                </c:pt>
                <c:pt idx="15">
                  <c:v>227</c:v>
                </c:pt>
                <c:pt idx="16">
                  <c:v>208</c:v>
                </c:pt>
                <c:pt idx="17">
                  <c:v>221</c:v>
                </c:pt>
                <c:pt idx="18">
                  <c:v>231</c:v>
                </c:pt>
                <c:pt idx="19">
                  <c:v>168</c:v>
                </c:pt>
                <c:pt idx="20">
                  <c:v>325</c:v>
                </c:pt>
                <c:pt idx="21">
                  <c:v>297</c:v>
                </c:pt>
                <c:pt idx="22">
                  <c:v>308</c:v>
                </c:pt>
                <c:pt idx="23">
                  <c:v>308</c:v>
                </c:pt>
                <c:pt idx="24">
                  <c:v>253</c:v>
                </c:pt>
                <c:pt idx="25">
                  <c:v>309</c:v>
                </c:pt>
                <c:pt idx="26">
                  <c:v>254</c:v>
                </c:pt>
                <c:pt idx="27">
                  <c:v>246</c:v>
                </c:pt>
                <c:pt idx="28">
                  <c:v>174</c:v>
                </c:pt>
                <c:pt idx="29">
                  <c:v>179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401C-4616-8C3D-54A34845E156}"/>
            </c:ext>
          </c:extLst>
        </c:ser>
        <c:ser>
          <c:idx val="3"/>
          <c:order val="2"/>
          <c:tx>
            <c:strRef>
              <c:f>'CURVA '!$A$4</c:f>
              <c:strCache>
                <c:ptCount val="1"/>
                <c:pt idx="0">
                  <c:v>MOTOS</c:v>
                </c:pt>
              </c:strCache>
            </c:strRef>
          </c:tx>
          <c:spPr>
            <a:ln>
              <a:solidFill>
                <a:srgbClr val="339933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401C-4616-8C3D-54A34845E15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401C-4616-8C3D-54A34845E15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B-401C-4616-8C3D-54A34845E15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C-401C-4616-8C3D-54A34845E156}"/>
              </c:ext>
            </c:extLst>
          </c:dPt>
          <c:cat>
            <c:strRef>
              <c:f>'CURVA '!$B$1:$AE$1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'!$B$4:$AE$4</c:f>
              <c:numCache>
                <c:formatCode>General</c:formatCode>
                <c:ptCount val="30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25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18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17</c:v>
                </c:pt>
                <c:pt idx="26">
                  <c:v>12</c:v>
                </c:pt>
                <c:pt idx="27">
                  <c:v>8</c:v>
                </c:pt>
                <c:pt idx="28">
                  <c:v>11</c:v>
                </c:pt>
                <c:pt idx="29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401C-4616-8C3D-54A34845E156}"/>
            </c:ext>
          </c:extLst>
        </c:ser>
        <c:ser>
          <c:idx val="2"/>
          <c:order val="3"/>
          <c:tx>
            <c:strRef>
              <c:f>'CURVA '!$A$5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5"/>
            <c:spPr>
              <a:solidFill>
                <a:srgbClr val="00B0F0"/>
              </a:solidFill>
            </c:spPr>
          </c:marker>
          <c:dPt>
            <c:idx val="5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E-401C-4616-8C3D-54A34845E156}"/>
              </c:ext>
            </c:extLst>
          </c:dPt>
          <c:dPt>
            <c:idx val="17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F-401C-4616-8C3D-54A34845E156}"/>
              </c:ext>
            </c:extLst>
          </c:dPt>
          <c:dPt>
            <c:idx val="29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10-401C-4616-8C3D-54A34845E156}"/>
              </c:ext>
            </c:extLst>
          </c:dPt>
          <c:dLbls>
            <c:dLbl>
              <c:idx val="5"/>
              <c:layout>
                <c:manualLayout>
                  <c:x val="-3.2849707844527475E-2"/>
                  <c:y val="-5.025125628140703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1C-4616-8C3D-54A34845E156}"/>
                </c:ext>
              </c:extLst>
            </c:dLbl>
            <c:dLbl>
              <c:idx val="17"/>
              <c:layout>
                <c:manualLayout>
                  <c:x val="-3.1024724075387061E-2"/>
                  <c:y val="-6.281407035175878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1C-4616-8C3D-54A34845E156}"/>
                </c:ext>
              </c:extLst>
            </c:dLbl>
            <c:dLbl>
              <c:idx val="29"/>
              <c:layout>
                <c:manualLayout>
                  <c:x val="-4.0149642921089142E-2"/>
                  <c:y val="-5.443886097152429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1C-4616-8C3D-54A34845E1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'!$B$1:$AE$1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'!$B$5:$AE$5</c:f>
              <c:numCache>
                <c:formatCode>General</c:formatCode>
                <c:ptCount val="30"/>
                <c:pt idx="0">
                  <c:v>210</c:v>
                </c:pt>
                <c:pt idx="1">
                  <c:v>241</c:v>
                </c:pt>
                <c:pt idx="2">
                  <c:v>248</c:v>
                </c:pt>
                <c:pt idx="3">
                  <c:v>284</c:v>
                </c:pt>
                <c:pt idx="4">
                  <c:v>277</c:v>
                </c:pt>
                <c:pt idx="5">
                  <c:v>270</c:v>
                </c:pt>
                <c:pt idx="6">
                  <c:v>339</c:v>
                </c:pt>
                <c:pt idx="7">
                  <c:v>236</c:v>
                </c:pt>
                <c:pt idx="8">
                  <c:v>358</c:v>
                </c:pt>
                <c:pt idx="9">
                  <c:v>373</c:v>
                </c:pt>
                <c:pt idx="10">
                  <c:v>319</c:v>
                </c:pt>
                <c:pt idx="11">
                  <c:v>425</c:v>
                </c:pt>
                <c:pt idx="12">
                  <c:v>568</c:v>
                </c:pt>
                <c:pt idx="13">
                  <c:v>513</c:v>
                </c:pt>
                <c:pt idx="14">
                  <c:v>527</c:v>
                </c:pt>
                <c:pt idx="15">
                  <c:v>443</c:v>
                </c:pt>
                <c:pt idx="16">
                  <c:v>437</c:v>
                </c:pt>
                <c:pt idx="17">
                  <c:v>446</c:v>
                </c:pt>
                <c:pt idx="18">
                  <c:v>475</c:v>
                </c:pt>
                <c:pt idx="19">
                  <c:v>408</c:v>
                </c:pt>
                <c:pt idx="20">
                  <c:v>622</c:v>
                </c:pt>
                <c:pt idx="21">
                  <c:v>584</c:v>
                </c:pt>
                <c:pt idx="22">
                  <c:v>621</c:v>
                </c:pt>
                <c:pt idx="23">
                  <c:v>621</c:v>
                </c:pt>
                <c:pt idx="24">
                  <c:v>587</c:v>
                </c:pt>
                <c:pt idx="25">
                  <c:v>641</c:v>
                </c:pt>
                <c:pt idx="26">
                  <c:v>634</c:v>
                </c:pt>
                <c:pt idx="27">
                  <c:v>506</c:v>
                </c:pt>
                <c:pt idx="28">
                  <c:v>417</c:v>
                </c:pt>
                <c:pt idx="29">
                  <c:v>466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401C-4616-8C3D-54A34845E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4048"/>
        <c:axId val="86723584"/>
      </c:lineChart>
      <c:valAx>
        <c:axId val="867235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86754048"/>
        <c:crosses val="max"/>
        <c:crossBetween val="between"/>
      </c:valAx>
      <c:catAx>
        <c:axId val="8675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7235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177695053639834E-2"/>
          <c:y val="5.3589025375631136E-2"/>
          <c:w val="0.84066931836960546"/>
          <c:h val="0.69543123667737894"/>
        </c:manualLayout>
      </c:layout>
      <c:lineChart>
        <c:grouping val="standard"/>
        <c:varyColors val="0"/>
        <c:ser>
          <c:idx val="0"/>
          <c:order val="0"/>
          <c:tx>
            <c:strRef>
              <c:f>'CURVA '!$A$9</c:f>
              <c:strCache>
                <c:ptCount val="1"/>
                <c:pt idx="0">
                  <c:v>LIVIANOS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</c:spPr>
          </c:marker>
          <c:dPt>
            <c:idx val="5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0-25AC-41B7-BE90-5DADF48990A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1-25AC-41B7-BE90-5DADF48990AC}"/>
              </c:ext>
            </c:extLst>
          </c:dPt>
          <c:dPt>
            <c:idx val="17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2-25AC-41B7-BE90-5DADF48990A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3-25AC-41B7-BE90-5DADF48990AC}"/>
              </c:ext>
            </c:extLst>
          </c:dPt>
          <c:dPt>
            <c:idx val="29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4-25AC-41B7-BE90-5DADF48990AC}"/>
              </c:ext>
            </c:extLst>
          </c:dPt>
          <c:dLbls>
            <c:dLbl>
              <c:idx val="5"/>
              <c:layout>
                <c:manualLayout>
                  <c:x val="-3.7841153267248379E-2"/>
                  <c:y val="2.6402631115743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C-41B7-BE90-5DADF48990AC}"/>
                </c:ext>
              </c:extLst>
            </c:dLbl>
            <c:dLbl>
              <c:idx val="17"/>
              <c:layout>
                <c:manualLayout>
                  <c:x val="-4.3517326257335634E-2"/>
                  <c:y val="-1.7601754077162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AC-41B7-BE90-5DADF48990AC}"/>
                </c:ext>
              </c:extLst>
            </c:dLbl>
            <c:dLbl>
              <c:idx val="29"/>
              <c:layout>
                <c:manualLayout>
                  <c:x val="-5.2977614574147729E-2"/>
                  <c:y val="6.1606139270067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AC-41B7-BE90-5DADF4899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'!$B$8:$AE$8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'!$B$9:$AE$9</c:f>
              <c:numCache>
                <c:formatCode>_(* #,##0.00_);_(* \(#,##0.00\);_(* "-"??_);_(@_)</c:formatCode>
                <c:ptCount val="30"/>
                <c:pt idx="0">
                  <c:v>8.0039999999999996</c:v>
                </c:pt>
                <c:pt idx="1">
                  <c:v>8.2360000000000007</c:v>
                </c:pt>
                <c:pt idx="2">
                  <c:v>9.6280000000000001</c:v>
                </c:pt>
                <c:pt idx="3">
                  <c:v>10.44</c:v>
                </c:pt>
                <c:pt idx="4">
                  <c:v>8.5259999999999998</c:v>
                </c:pt>
                <c:pt idx="5">
                  <c:v>8.3520000000000003</c:v>
                </c:pt>
                <c:pt idx="6">
                  <c:v>9.9179999999999993</c:v>
                </c:pt>
                <c:pt idx="7">
                  <c:v>8.41</c:v>
                </c:pt>
                <c:pt idx="8">
                  <c:v>10.846</c:v>
                </c:pt>
                <c:pt idx="9">
                  <c:v>10.382</c:v>
                </c:pt>
                <c:pt idx="10">
                  <c:v>8.8740000000000006</c:v>
                </c:pt>
                <c:pt idx="11">
                  <c:v>12.528</c:v>
                </c:pt>
                <c:pt idx="12">
                  <c:v>14.5</c:v>
                </c:pt>
                <c:pt idx="13">
                  <c:v>14.21</c:v>
                </c:pt>
                <c:pt idx="14">
                  <c:v>15.776</c:v>
                </c:pt>
                <c:pt idx="15">
                  <c:v>11.89</c:v>
                </c:pt>
                <c:pt idx="16">
                  <c:v>12.238</c:v>
                </c:pt>
                <c:pt idx="17">
                  <c:v>12.238</c:v>
                </c:pt>
                <c:pt idx="18">
                  <c:v>13.688000000000001</c:v>
                </c:pt>
                <c:pt idx="19">
                  <c:v>13.688000000000001</c:v>
                </c:pt>
                <c:pt idx="20">
                  <c:v>16.646000000000001</c:v>
                </c:pt>
                <c:pt idx="21">
                  <c:v>15.602</c:v>
                </c:pt>
                <c:pt idx="22">
                  <c:v>17.922000000000001</c:v>
                </c:pt>
                <c:pt idx="23">
                  <c:v>17.922000000000001</c:v>
                </c:pt>
                <c:pt idx="24">
                  <c:v>39.058</c:v>
                </c:pt>
                <c:pt idx="25">
                  <c:v>37.17</c:v>
                </c:pt>
                <c:pt idx="26">
                  <c:v>43.423999999999999</c:v>
                </c:pt>
                <c:pt idx="27">
                  <c:v>29.736000000000001</c:v>
                </c:pt>
                <c:pt idx="28">
                  <c:v>24.5</c:v>
                </c:pt>
                <c:pt idx="29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AC-41B7-BE90-5DADF48990AC}"/>
            </c:ext>
          </c:extLst>
        </c:ser>
        <c:ser>
          <c:idx val="1"/>
          <c:order val="1"/>
          <c:tx>
            <c:strRef>
              <c:f>'CURVA '!$A$10</c:f>
              <c:strCache>
                <c:ptCount val="1"/>
                <c:pt idx="0">
                  <c:v>PESADOS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AC-41B7-BE90-5DADF48990AC}"/>
              </c:ext>
            </c:extLst>
          </c:dPt>
          <c:dPt>
            <c:idx val="5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7-25AC-41B7-BE90-5DADF48990A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8-25AC-41B7-BE90-5DADF48990AC}"/>
              </c:ext>
            </c:extLst>
          </c:dPt>
          <c:dPt>
            <c:idx val="17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9-25AC-41B7-BE90-5DADF48990AC}"/>
              </c:ext>
            </c:extLst>
          </c:dPt>
          <c:dPt>
            <c:idx val="27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5AC-41B7-BE90-5DADF48990AC}"/>
              </c:ext>
            </c:extLst>
          </c:dPt>
          <c:dPt>
            <c:idx val="29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B-25AC-41B7-BE90-5DADF48990AC}"/>
              </c:ext>
            </c:extLst>
          </c:dPt>
          <c:dLbls>
            <c:dLbl>
              <c:idx val="5"/>
              <c:layout>
                <c:manualLayout>
                  <c:x val="-4.1625268593973218E-2"/>
                  <c:y val="-1.3201315557871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AC-41B7-BE90-5DADF48990AC}"/>
                </c:ext>
              </c:extLst>
            </c:dLbl>
            <c:dLbl>
              <c:idx val="17"/>
              <c:layout>
                <c:manualLayout>
                  <c:x val="-3.9733210930610795E-2"/>
                  <c:y val="-2.640263111574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AC-41B7-BE90-5DADF48990AC}"/>
                </c:ext>
              </c:extLst>
            </c:dLbl>
            <c:dLbl>
              <c:idx val="29"/>
              <c:layout>
                <c:manualLayout>
                  <c:x val="-6.0545845227597407E-2"/>
                  <c:y val="-6.1606139270067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AC-41B7-BE90-5DADF4899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'!$B$8:$AE$8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'!$B$10:$AE$10</c:f>
              <c:numCache>
                <c:formatCode>_(* #,##0.00_);_(* \(#,##0.00\);_(* "-"??_);_(@_)</c:formatCode>
                <c:ptCount val="30"/>
                <c:pt idx="0">
                  <c:v>7.56</c:v>
                </c:pt>
                <c:pt idx="1">
                  <c:v>9.7650000000000006</c:v>
                </c:pt>
                <c:pt idx="2">
                  <c:v>7.77</c:v>
                </c:pt>
                <c:pt idx="3">
                  <c:v>10.5</c:v>
                </c:pt>
                <c:pt idx="4">
                  <c:v>13.44</c:v>
                </c:pt>
                <c:pt idx="5">
                  <c:v>12.81</c:v>
                </c:pt>
                <c:pt idx="6">
                  <c:v>16.695</c:v>
                </c:pt>
                <c:pt idx="7">
                  <c:v>8.9250000000000007</c:v>
                </c:pt>
                <c:pt idx="8">
                  <c:v>17.324999999999999</c:v>
                </c:pt>
                <c:pt idx="9">
                  <c:v>19.004999999999999</c:v>
                </c:pt>
                <c:pt idx="10">
                  <c:v>16.905000000000001</c:v>
                </c:pt>
                <c:pt idx="11">
                  <c:v>21.524999999999999</c:v>
                </c:pt>
                <c:pt idx="12">
                  <c:v>32.76</c:v>
                </c:pt>
                <c:pt idx="13">
                  <c:v>25.515000000000001</c:v>
                </c:pt>
                <c:pt idx="14">
                  <c:v>24.99</c:v>
                </c:pt>
                <c:pt idx="15">
                  <c:v>23.835000000000001</c:v>
                </c:pt>
                <c:pt idx="16">
                  <c:v>21.84</c:v>
                </c:pt>
                <c:pt idx="17">
                  <c:v>23.204999999999998</c:v>
                </c:pt>
                <c:pt idx="18">
                  <c:v>24.254999999999999</c:v>
                </c:pt>
                <c:pt idx="19">
                  <c:v>17.64</c:v>
                </c:pt>
                <c:pt idx="20">
                  <c:v>34.125</c:v>
                </c:pt>
                <c:pt idx="21">
                  <c:v>31.184999999999999</c:v>
                </c:pt>
                <c:pt idx="22">
                  <c:v>32.340000000000003</c:v>
                </c:pt>
                <c:pt idx="23">
                  <c:v>32.340000000000003</c:v>
                </c:pt>
                <c:pt idx="24">
                  <c:v>51.612000000000002</c:v>
                </c:pt>
                <c:pt idx="25">
                  <c:v>63.036000000000001</c:v>
                </c:pt>
                <c:pt idx="26">
                  <c:v>51.816000000000003</c:v>
                </c:pt>
                <c:pt idx="27">
                  <c:v>50.183999999999997</c:v>
                </c:pt>
                <c:pt idx="28">
                  <c:v>33.200000000000003</c:v>
                </c:pt>
                <c:pt idx="29">
                  <c:v>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25AC-41B7-BE90-5DADF48990AC}"/>
            </c:ext>
          </c:extLst>
        </c:ser>
        <c:ser>
          <c:idx val="3"/>
          <c:order val="2"/>
          <c:tx>
            <c:strRef>
              <c:f>'CURVA '!$A$11</c:f>
              <c:strCache>
                <c:ptCount val="1"/>
                <c:pt idx="0">
                  <c:v>MOTOS</c:v>
                </c:pt>
              </c:strCache>
            </c:strRef>
          </c:tx>
          <c:spPr>
            <a:ln>
              <a:solidFill>
                <a:srgbClr val="339933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</c:spPr>
          </c:marker>
          <c:cat>
            <c:strRef>
              <c:f>'CURVA '!$B$8:$AE$8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'!$B$11:$AE$11</c:f>
              <c:numCache>
                <c:formatCode>_(* #,##0.00_);_(* \(#,##0.00\);_(* "-"??_);_(@_)</c:formatCode>
                <c:ptCount val="30"/>
                <c:pt idx="0">
                  <c:v>0</c:v>
                </c:pt>
                <c:pt idx="1">
                  <c:v>0.15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  <c:pt idx="5">
                  <c:v>0.1</c:v>
                </c:pt>
                <c:pt idx="6">
                  <c:v>0.22500000000000001</c:v>
                </c:pt>
                <c:pt idx="7">
                  <c:v>0.15</c:v>
                </c:pt>
                <c:pt idx="8">
                  <c:v>0.15</c:v>
                </c:pt>
                <c:pt idx="9">
                  <c:v>0.32500000000000001</c:v>
                </c:pt>
                <c:pt idx="10">
                  <c:v>0.125</c:v>
                </c:pt>
                <c:pt idx="11">
                  <c:v>0.1</c:v>
                </c:pt>
                <c:pt idx="12">
                  <c:v>0.15</c:v>
                </c:pt>
                <c:pt idx="13">
                  <c:v>0.625</c:v>
                </c:pt>
                <c:pt idx="14">
                  <c:v>0.42499999999999999</c:v>
                </c:pt>
                <c:pt idx="15">
                  <c:v>0.27500000000000002</c:v>
                </c:pt>
                <c:pt idx="16">
                  <c:v>0.45</c:v>
                </c:pt>
                <c:pt idx="17">
                  <c:v>0.35</c:v>
                </c:pt>
                <c:pt idx="18">
                  <c:v>0.2</c:v>
                </c:pt>
                <c:pt idx="19">
                  <c:v>0.1</c:v>
                </c:pt>
                <c:pt idx="20">
                  <c:v>0.25</c:v>
                </c:pt>
                <c:pt idx="21">
                  <c:v>0.45</c:v>
                </c:pt>
                <c:pt idx="22">
                  <c:v>0.1</c:v>
                </c:pt>
                <c:pt idx="23">
                  <c:v>0.1</c:v>
                </c:pt>
                <c:pt idx="24">
                  <c:v>0.210975</c:v>
                </c:pt>
                <c:pt idx="25">
                  <c:v>1.1955249999999999</c:v>
                </c:pt>
                <c:pt idx="26">
                  <c:v>0.84389999999999998</c:v>
                </c:pt>
                <c:pt idx="27">
                  <c:v>0.56259999999999999</c:v>
                </c:pt>
                <c:pt idx="28">
                  <c:v>0.7</c:v>
                </c:pt>
                <c:pt idx="29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5AC-41B7-BE90-5DADF48990AC}"/>
            </c:ext>
          </c:extLst>
        </c:ser>
        <c:ser>
          <c:idx val="2"/>
          <c:order val="3"/>
          <c:tx>
            <c:strRef>
              <c:f>'CURVA '!$A$12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5"/>
            <c:spPr>
              <a:solidFill>
                <a:srgbClr val="FFFF00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E-25AC-41B7-BE90-5DADF48990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25AC-41B7-BE90-5DADF48990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25AC-41B7-BE90-5DADF48990AC}"/>
              </c:ext>
            </c:extLst>
          </c:dPt>
          <c:dPt>
            <c:idx val="5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11-25AC-41B7-BE90-5DADF48990A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25AC-41B7-BE90-5DADF48990A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25AC-41B7-BE90-5DADF48990A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4-25AC-41B7-BE90-5DADF48990AC}"/>
              </c:ext>
            </c:extLst>
          </c:dPt>
          <c:dPt>
            <c:idx val="17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15-25AC-41B7-BE90-5DADF48990A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6-25AC-41B7-BE90-5DADF48990A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7-25AC-41B7-BE90-5DADF48990A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8-25AC-41B7-BE90-5DADF48990AC}"/>
              </c:ext>
            </c:extLst>
          </c:dPt>
          <c:dPt>
            <c:idx val="29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19-25AC-41B7-BE90-5DADF48990AC}"/>
              </c:ext>
            </c:extLst>
          </c:dPt>
          <c:dLbls>
            <c:dLbl>
              <c:idx val="5"/>
              <c:layout>
                <c:manualLayout>
                  <c:x val="-3.7841153267248379E-2"/>
                  <c:y val="-0.11001096298226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AC-41B7-BE90-5DADF48990AC}"/>
                </c:ext>
              </c:extLst>
            </c:dLbl>
            <c:dLbl>
              <c:idx val="17"/>
              <c:layout>
                <c:manualLayout>
                  <c:x val="-3.5949095603885955E-2"/>
                  <c:y val="-7.9207893347229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AC-41B7-BE90-5DADF48990AC}"/>
                </c:ext>
              </c:extLst>
            </c:dLbl>
            <c:dLbl>
              <c:idx val="29"/>
              <c:layout>
                <c:manualLayout>
                  <c:x val="-6.2437902890959823E-2"/>
                  <c:y val="-7.0407016308648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5AC-41B7-BE90-5DADF4899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'!$B$8:$AE$8</c:f>
              <c:strCache>
                <c:ptCount val="30"/>
                <c:pt idx="0">
                  <c:v>I-14</c:v>
                </c:pt>
                <c:pt idx="1">
                  <c:v>II-14</c:v>
                </c:pt>
                <c:pt idx="2">
                  <c:v>III-14</c:v>
                </c:pt>
                <c:pt idx="3">
                  <c:v>IV-14</c:v>
                </c:pt>
                <c:pt idx="4">
                  <c:v>V-14</c:v>
                </c:pt>
                <c:pt idx="5">
                  <c:v>VI-14</c:v>
                </c:pt>
                <c:pt idx="6">
                  <c:v>VII-14</c:v>
                </c:pt>
                <c:pt idx="7">
                  <c:v>VIII-14</c:v>
                </c:pt>
                <c:pt idx="8">
                  <c:v>IX-14</c:v>
                </c:pt>
                <c:pt idx="9">
                  <c:v>X-14</c:v>
                </c:pt>
                <c:pt idx="10">
                  <c:v>XI-14</c:v>
                </c:pt>
                <c:pt idx="11">
                  <c:v>XII-14</c:v>
                </c:pt>
                <c:pt idx="12">
                  <c:v>I-15</c:v>
                </c:pt>
                <c:pt idx="13">
                  <c:v>II-15</c:v>
                </c:pt>
                <c:pt idx="14">
                  <c:v>III-15</c:v>
                </c:pt>
                <c:pt idx="15">
                  <c:v>IV-15</c:v>
                </c:pt>
                <c:pt idx="16">
                  <c:v>V-15</c:v>
                </c:pt>
                <c:pt idx="17">
                  <c:v>VI-15</c:v>
                </c:pt>
                <c:pt idx="18">
                  <c:v>VII-15</c:v>
                </c:pt>
                <c:pt idx="19">
                  <c:v>VIII-15</c:v>
                </c:pt>
                <c:pt idx="20">
                  <c:v>IX-15</c:v>
                </c:pt>
                <c:pt idx="21">
                  <c:v>X-15</c:v>
                </c:pt>
                <c:pt idx="22">
                  <c:v>XI-15</c:v>
                </c:pt>
                <c:pt idx="23">
                  <c:v>XII-15</c:v>
                </c:pt>
                <c:pt idx="24">
                  <c:v>I-16</c:v>
                </c:pt>
                <c:pt idx="25">
                  <c:v>II-16</c:v>
                </c:pt>
                <c:pt idx="26">
                  <c:v>III-16</c:v>
                </c:pt>
                <c:pt idx="27">
                  <c:v>IV-16</c:v>
                </c:pt>
                <c:pt idx="28">
                  <c:v>V-16</c:v>
                </c:pt>
                <c:pt idx="29">
                  <c:v>VI-16</c:v>
                </c:pt>
              </c:strCache>
            </c:strRef>
          </c:cat>
          <c:val>
            <c:numRef>
              <c:f>'CURVA '!$B$12:$AE$12</c:f>
              <c:numCache>
                <c:formatCode>_(* #,##0.00_);_(* \(#,##0.00\);_(* "-"??_);_(@_)</c:formatCode>
                <c:ptCount val="30"/>
                <c:pt idx="0">
                  <c:v>15.564</c:v>
                </c:pt>
                <c:pt idx="1">
                  <c:v>18.151</c:v>
                </c:pt>
                <c:pt idx="2">
                  <c:v>17.597999999999999</c:v>
                </c:pt>
                <c:pt idx="3">
                  <c:v>21.04</c:v>
                </c:pt>
                <c:pt idx="4">
                  <c:v>22.015999999999998</c:v>
                </c:pt>
                <c:pt idx="5">
                  <c:v>21.262</c:v>
                </c:pt>
                <c:pt idx="6">
                  <c:v>26.838000000000001</c:v>
                </c:pt>
                <c:pt idx="7">
                  <c:v>17.484999999999999</c:v>
                </c:pt>
                <c:pt idx="8">
                  <c:v>28.321000000000002</c:v>
                </c:pt>
                <c:pt idx="9">
                  <c:v>29.712</c:v>
                </c:pt>
                <c:pt idx="10">
                  <c:v>25.904</c:v>
                </c:pt>
                <c:pt idx="11">
                  <c:v>34.152999999999999</c:v>
                </c:pt>
                <c:pt idx="12">
                  <c:v>47.41</c:v>
                </c:pt>
                <c:pt idx="13">
                  <c:v>40.35</c:v>
                </c:pt>
                <c:pt idx="14">
                  <c:v>41.191000000000003</c:v>
                </c:pt>
                <c:pt idx="15">
                  <c:v>36</c:v>
                </c:pt>
                <c:pt idx="16">
                  <c:v>34.527999999999999</c:v>
                </c:pt>
                <c:pt idx="17">
                  <c:v>35.792999999999999</c:v>
                </c:pt>
                <c:pt idx="18">
                  <c:v>38.143000000000001</c:v>
                </c:pt>
                <c:pt idx="19">
                  <c:v>31.428000000000001</c:v>
                </c:pt>
                <c:pt idx="20">
                  <c:v>51.021000000000001</c:v>
                </c:pt>
                <c:pt idx="21">
                  <c:v>47.237000000000002</c:v>
                </c:pt>
                <c:pt idx="22">
                  <c:v>50.362000000000002</c:v>
                </c:pt>
                <c:pt idx="23">
                  <c:v>50.362000000000002</c:v>
                </c:pt>
                <c:pt idx="24">
                  <c:v>90.880975000000007</c:v>
                </c:pt>
                <c:pt idx="25">
                  <c:v>101.40152500000001</c:v>
                </c:pt>
                <c:pt idx="26">
                  <c:v>96.0839</c:v>
                </c:pt>
                <c:pt idx="27">
                  <c:v>80.482600000000005</c:v>
                </c:pt>
                <c:pt idx="28">
                  <c:v>58.400000000000006</c:v>
                </c:pt>
                <c:pt idx="29">
                  <c:v>66.16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A-25AC-41B7-BE90-5DADF4899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2464"/>
        <c:axId val="86860928"/>
      </c:lineChart>
      <c:valAx>
        <c:axId val="8686092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crossAx val="86862464"/>
        <c:crosses val="max"/>
        <c:crossBetween val="between"/>
      </c:valAx>
      <c:catAx>
        <c:axId val="86862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8609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693208</xdr:colOff>
      <xdr:row>32</xdr:row>
      <xdr:rowOff>30691</xdr:rowOff>
    </xdr:from>
    <xdr:to>
      <xdr:col>9</xdr:col>
      <xdr:colOff>619124</xdr:colOff>
      <xdr:row>44</xdr:row>
      <xdr:rowOff>138641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682624</xdr:colOff>
      <xdr:row>46</xdr:row>
      <xdr:rowOff>94191</xdr:rowOff>
    </xdr:from>
    <xdr:to>
      <xdr:col>9</xdr:col>
      <xdr:colOff>608540</xdr:colOff>
      <xdr:row>60</xdr:row>
      <xdr:rowOff>170391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693208</xdr:colOff>
      <xdr:row>32</xdr:row>
      <xdr:rowOff>30691</xdr:rowOff>
    </xdr:from>
    <xdr:to>
      <xdr:col>9</xdr:col>
      <xdr:colOff>619124</xdr:colOff>
      <xdr:row>44</xdr:row>
      <xdr:rowOff>138641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682624</xdr:colOff>
      <xdr:row>46</xdr:row>
      <xdr:rowOff>94191</xdr:rowOff>
    </xdr:from>
    <xdr:to>
      <xdr:col>9</xdr:col>
      <xdr:colOff>608540</xdr:colOff>
      <xdr:row>60</xdr:row>
      <xdr:rowOff>170391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14</xdr:row>
      <xdr:rowOff>70486</xdr:rowOff>
    </xdr:from>
    <xdr:to>
      <xdr:col>8</xdr:col>
      <xdr:colOff>542926</xdr:colOff>
      <xdr:row>29</xdr:row>
      <xdr:rowOff>32386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14</xdr:row>
      <xdr:rowOff>0</xdr:rowOff>
    </xdr:from>
    <xdr:to>
      <xdr:col>15</xdr:col>
      <xdr:colOff>814389</xdr:colOff>
      <xdr:row>27</xdr:row>
      <xdr:rowOff>180976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0.73231</cdr:x>
      <cdr:y>0.07975</cdr:y>
    </cdr:from>
    <cdr:to>
      <cdr:x>0.86652</cdr:x>
      <cdr:y>0.13804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781550" y="247650"/>
          <a:ext cx="8763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ONNE RICO COY" refreshedDate="42426.414145138886" createdVersion="4" refreshedVersion="4" minRefreshableVersion="3" recordCount="24" xr:uid="{00000000-000A-0000-FFFF-FFFF00000000}">
  <cacheSource type="worksheet">
    <worksheetSource ref="A2:E26" sheet="DATOS RTM"/>
  </cacheSource>
  <cacheFields count="5">
    <cacheField name="AÑO" numFmtId="0">
      <sharedItems/>
    </cacheField>
    <cacheField name="AÑO2" numFmtId="0">
      <sharedItems containsSemiMixedTypes="0" containsString="0" containsNumber="1" containsInteger="1" minValue="2014" maxValue="2015" count="2">
        <n v="2014"/>
        <n v="2015"/>
      </sharedItems>
    </cacheField>
    <cacheField name="RTM LIVIANO" numFmtId="0">
      <sharedItems containsSemiMixedTypes="0" containsString="0" containsNumber="1" containsInteger="1" minValue="138" maxValue="309"/>
    </cacheField>
    <cacheField name="RTM PESADO" numFmtId="0">
      <sharedItems containsSemiMixedTypes="0" containsString="0" containsNumber="1" containsInteger="1" minValue="72" maxValue="325"/>
    </cacheField>
    <cacheField name="RTM MOTO" numFmtId="0">
      <sharedItems containsSemiMixedTypes="0" containsString="0" containsNumber="1" containsInteger="1" minValue="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ONNE RICO COY" refreshedDate="42426.414738541665" createdVersion="4" refreshedVersion="4" minRefreshableVersion="3" recordCount="24" xr:uid="{00000000-000A-0000-FFFF-FFFF01000000}">
  <cacheSource type="worksheet">
    <worksheetSource ref="H2:K26" sheet="DATOS RTM"/>
  </cacheSource>
  <cacheFields count="4">
    <cacheField name="AÑO" numFmtId="0">
      <sharedItems containsSemiMixedTypes="0" containsString="0" containsNumber="1" containsInteger="1" minValue="2014" maxValue="2015" count="2">
        <n v="2014"/>
        <n v="2015"/>
      </sharedItems>
    </cacheField>
    <cacheField name="RTM LIVIANO" numFmtId="167">
      <sharedItems containsSemiMixedTypes="0" containsString="0" containsNumber="1" containsInteger="1" minValue="8004000" maxValue="17922000"/>
    </cacheField>
    <cacheField name="RTM PESADO" numFmtId="167">
      <sharedItems containsSemiMixedTypes="0" containsString="0" containsNumber="1" containsInteger="1" minValue="7560000" maxValue="34125000"/>
    </cacheField>
    <cacheField name="RTM MOTO" numFmtId="167">
      <sharedItems containsSemiMixedTypes="0" containsString="0" containsNumber="1" containsInteger="1" minValue="0" maxValue="62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s v="  ENERO 2014"/>
    <x v="0"/>
    <n v="138"/>
    <n v="72"/>
    <n v="0"/>
  </r>
  <r>
    <s v="  FEBRERO 2014"/>
    <x v="0"/>
    <n v="142"/>
    <n v="93"/>
    <n v="6"/>
  </r>
  <r>
    <s v="  MARZO 2014"/>
    <x v="0"/>
    <n v="166"/>
    <n v="74"/>
    <n v="8"/>
  </r>
  <r>
    <s v="  ABRIL 2014"/>
    <x v="0"/>
    <n v="180"/>
    <n v="100"/>
    <n v="4"/>
  </r>
  <r>
    <s v="  MAYO 2014"/>
    <x v="0"/>
    <n v="147"/>
    <n v="128"/>
    <n v="2"/>
  </r>
  <r>
    <s v="  JUNIO 2014"/>
    <x v="0"/>
    <n v="144"/>
    <n v="122"/>
    <n v="4"/>
  </r>
  <r>
    <s v="  JULIO 2014"/>
    <x v="0"/>
    <n v="171"/>
    <n v="159"/>
    <n v="9"/>
  </r>
  <r>
    <s v="  AGOSTO 2014"/>
    <x v="0"/>
    <n v="145"/>
    <n v="85"/>
    <n v="6"/>
  </r>
  <r>
    <s v="  SEPTIEMBRE 2014"/>
    <x v="0"/>
    <n v="187"/>
    <n v="165"/>
    <n v="6"/>
  </r>
  <r>
    <s v="  OCTUBRE 2014"/>
    <x v="0"/>
    <n v="179"/>
    <n v="181"/>
    <n v="13"/>
  </r>
  <r>
    <s v="  NOVIEMBRE 2014"/>
    <x v="0"/>
    <n v="153"/>
    <n v="161"/>
    <n v="5"/>
  </r>
  <r>
    <s v="  DICIEMBRE 2014"/>
    <x v="0"/>
    <n v="216"/>
    <n v="205"/>
    <n v="4"/>
  </r>
  <r>
    <s v="  ENERO 2015"/>
    <x v="1"/>
    <n v="250"/>
    <n v="312"/>
    <n v="6"/>
  </r>
  <r>
    <s v="  FEBRERO 2015"/>
    <x v="1"/>
    <n v="245"/>
    <n v="243"/>
    <n v="25"/>
  </r>
  <r>
    <s v="  MARZO 2015"/>
    <x v="1"/>
    <n v="272"/>
    <n v="238"/>
    <n v="17"/>
  </r>
  <r>
    <s v="  ABRIL 2015"/>
    <x v="1"/>
    <n v="205"/>
    <n v="227"/>
    <n v="11"/>
  </r>
  <r>
    <s v=" MAYO 2015"/>
    <x v="1"/>
    <n v="211"/>
    <n v="208"/>
    <n v="18"/>
  </r>
  <r>
    <s v=" JUNIO 2015"/>
    <x v="1"/>
    <n v="211"/>
    <n v="221"/>
    <n v="14"/>
  </r>
  <r>
    <s v="  JULIO 205"/>
    <x v="1"/>
    <n v="236"/>
    <n v="231"/>
    <n v="8"/>
  </r>
  <r>
    <s v="  AGOSTO 2015"/>
    <x v="1"/>
    <n v="236"/>
    <n v="168"/>
    <n v="4"/>
  </r>
  <r>
    <s v=" SEPTIEMBRE 2015"/>
    <x v="1"/>
    <n v="287"/>
    <n v="325"/>
    <n v="10"/>
  </r>
  <r>
    <s v=" OCTUBRE2015"/>
    <x v="1"/>
    <n v="269"/>
    <n v="297"/>
    <n v="18"/>
  </r>
  <r>
    <s v=" NOVIEMBRE 2015"/>
    <x v="1"/>
    <n v="309"/>
    <n v="308"/>
    <n v="4"/>
  </r>
  <r>
    <s v=" DICIEMBRE 2015"/>
    <x v="1"/>
    <n v="309"/>
    <n v="308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n v="8004000"/>
    <n v="7560000"/>
    <n v="0"/>
  </r>
  <r>
    <x v="0"/>
    <n v="8236000"/>
    <n v="9765000"/>
    <n v="150000"/>
  </r>
  <r>
    <x v="0"/>
    <n v="9628000"/>
    <n v="7770000"/>
    <n v="200000"/>
  </r>
  <r>
    <x v="0"/>
    <n v="10440000"/>
    <n v="10500000"/>
    <n v="100000"/>
  </r>
  <r>
    <x v="0"/>
    <n v="8526000"/>
    <n v="13440000"/>
    <n v="50000"/>
  </r>
  <r>
    <x v="0"/>
    <n v="8352000"/>
    <n v="12810000"/>
    <n v="100000"/>
  </r>
  <r>
    <x v="0"/>
    <n v="9918000"/>
    <n v="16695000"/>
    <n v="225000"/>
  </r>
  <r>
    <x v="0"/>
    <n v="8410000"/>
    <n v="8925000"/>
    <n v="150000"/>
  </r>
  <r>
    <x v="0"/>
    <n v="10846000"/>
    <n v="17325000"/>
    <n v="150000"/>
  </r>
  <r>
    <x v="0"/>
    <n v="10382000"/>
    <n v="19005000"/>
    <n v="325000"/>
  </r>
  <r>
    <x v="0"/>
    <n v="8874000"/>
    <n v="16905000"/>
    <n v="125000"/>
  </r>
  <r>
    <x v="0"/>
    <n v="12528000"/>
    <n v="21525000"/>
    <n v="100000"/>
  </r>
  <r>
    <x v="1"/>
    <n v="14500000"/>
    <n v="32760000"/>
    <n v="150000"/>
  </r>
  <r>
    <x v="1"/>
    <n v="14210000"/>
    <n v="25515000"/>
    <n v="625000"/>
  </r>
  <r>
    <x v="1"/>
    <n v="15776000"/>
    <n v="24990000"/>
    <n v="425000"/>
  </r>
  <r>
    <x v="1"/>
    <n v="11890000"/>
    <n v="23835000"/>
    <n v="275000"/>
  </r>
  <r>
    <x v="1"/>
    <n v="12238000"/>
    <n v="21840000"/>
    <n v="450000"/>
  </r>
  <r>
    <x v="1"/>
    <n v="12238000"/>
    <n v="23205000"/>
    <n v="350000"/>
  </r>
  <r>
    <x v="1"/>
    <n v="13688000"/>
    <n v="24255000"/>
    <n v="200000"/>
  </r>
  <r>
    <x v="1"/>
    <n v="13688000"/>
    <n v="17640000"/>
    <n v="100000"/>
  </r>
  <r>
    <x v="1"/>
    <n v="16646000"/>
    <n v="34125000"/>
    <n v="250000"/>
  </r>
  <r>
    <x v="1"/>
    <n v="15602000"/>
    <n v="31185000"/>
    <n v="450000"/>
  </r>
  <r>
    <x v="1"/>
    <n v="17922000"/>
    <n v="32340000"/>
    <n v="100000"/>
  </r>
  <r>
    <x v="1"/>
    <n v="17922000"/>
    <n v="32340000"/>
    <n v="1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46:D49" firstHeaderRow="0" firstDataRow="1" firstDataCol="1"/>
  <pivotFields count="4">
    <pivotField axis="axisRow" showAll="0">
      <items count="3">
        <item x="0"/>
        <item x="1"/>
        <item t="default"/>
      </items>
    </pivotField>
    <pivotField dataField="1" numFmtId="167" showAll="0"/>
    <pivotField dataField="1" numFmtId="167" showAll="0"/>
    <pivotField dataField="1" numFmtId="167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RTM LIVIANO" fld="1" baseField="0" baseItem="0"/>
    <dataField name="Suma de RTM PESADO" fld="2" baseField="0" baseItem="0"/>
    <dataField name="Suma de RTM MOTO" fld="3" baseField="0" baseItem="0"/>
  </dataFields>
  <formats count="1">
    <format dxfId="2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7:D40" firstHeaderRow="0" firstDataRow="1" firstDataCol="1"/>
  <pivotFields count="5">
    <pivotField showAll="0"/>
    <pivotField axis="axisRow" showAll="0" defaultSubtotal="0">
      <items count="2">
        <item x="0"/>
        <item x="1"/>
      </items>
    </pivotField>
    <pivotField dataField="1" showAll="0"/>
    <pivotField dataField="1" showAll="0"/>
    <pivotField dataField="1"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RTM LIVIANO" fld="2" baseField="0" baseItem="0"/>
    <dataField name="Suma de RTM PESADO" fld="3" baseField="0" baseItem="0"/>
    <dataField name="Suma de RTM MOTO" fld="4" baseField="0" baseItem="0"/>
  </dataFields>
  <formats count="1">
    <format dxfId="3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2">
  <location ref="A37:D40" firstHeaderRow="0" firstDataRow="1" firstDataCol="1"/>
  <pivotFields count="5">
    <pivotField showAll="0"/>
    <pivotField axis="axisRow" showAll="0" defaultSubtotal="0">
      <items count="2">
        <item x="0"/>
        <item x="1"/>
      </items>
    </pivotField>
    <pivotField dataField="1" showAll="0"/>
    <pivotField dataField="1" showAll="0"/>
    <pivotField dataField="1"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RTM LIVIANO" fld="2" baseField="0" baseItem="0"/>
    <dataField name="Suma de RTM PESADO" fld="3" baseField="0" baseItem="0"/>
    <dataField name="Suma de RTM MOTO" fld="4" baseField="0" baseItem="0"/>
  </dataFields>
  <formats count="1">
    <format dxfId="0">
      <pivotArea outline="0" collapsedLevelsAreSubtotals="1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2">
  <location ref="A46:D49" firstHeaderRow="0" firstDataRow="1" firstDataCol="1"/>
  <pivotFields count="4">
    <pivotField axis="axisRow" showAll="0">
      <items count="3">
        <item x="0"/>
        <item x="1"/>
        <item t="default"/>
      </items>
    </pivotField>
    <pivotField dataField="1" numFmtId="167" showAll="0"/>
    <pivotField dataField="1" numFmtId="167" showAll="0"/>
    <pivotField dataField="1" numFmtId="167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RTM LIVIANO" fld="1" baseField="0" baseItem="0"/>
    <dataField name="Suma de RTM PESADO" fld="2" baseField="0" baseItem="0"/>
    <dataField name="Suma de RTM MOTO" fld="3" baseField="0" baseItem="0"/>
  </dataFields>
  <formats count="1">
    <format dxfId="1">
      <pivotArea outline="0" collapsedLevelsAreSubtotals="1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zoomScale="90" zoomScaleNormal="90" workbookViewId="0">
      <selection activeCell="D55" sqref="D55"/>
    </sheetView>
  </sheetViews>
  <sheetFormatPr baseColWidth="10" defaultColWidth="11.453125" defaultRowHeight="14.5" x14ac:dyDescent="0.35"/>
  <cols>
    <col min="1" max="1" width="17.54296875" style="1" customWidth="1"/>
    <col min="2" max="2" width="21" style="1" customWidth="1"/>
    <col min="3" max="3" width="20.7265625" style="1" customWidth="1"/>
    <col min="4" max="4" width="19.26953125" style="1" customWidth="1"/>
    <col min="5" max="5" width="25.81640625" style="1" bestFit="1" customWidth="1"/>
    <col min="6" max="6" width="12.81640625" style="1" customWidth="1"/>
    <col min="7" max="7" width="3.26953125" style="1" customWidth="1"/>
    <col min="8" max="8" width="10" style="1" customWidth="1"/>
    <col min="9" max="9" width="17.54296875" style="1" customWidth="1"/>
    <col min="10" max="10" width="21" style="1" bestFit="1" customWidth="1"/>
    <col min="11" max="11" width="20.7265625" style="1" customWidth="1"/>
    <col min="12" max="12" width="19.26953125" style="1" customWidth="1"/>
    <col min="13" max="13" width="11.453125" style="1" customWidth="1"/>
    <col min="14" max="16384" width="11.453125" style="1"/>
  </cols>
  <sheetData>
    <row r="1" spans="1:12" x14ac:dyDescent="0.35">
      <c r="I1" s="8">
        <v>58000</v>
      </c>
      <c r="J1" s="8">
        <v>105000</v>
      </c>
      <c r="K1" s="8">
        <v>25000</v>
      </c>
    </row>
    <row r="2" spans="1:12" ht="15.5" x14ac:dyDescent="0.35">
      <c r="A2" s="9" t="s">
        <v>1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27"/>
      <c r="H2" s="9" t="s">
        <v>1</v>
      </c>
      <c r="I2" s="10" t="s">
        <v>2</v>
      </c>
      <c r="J2" s="10" t="s">
        <v>3</v>
      </c>
      <c r="K2" s="10" t="s">
        <v>4</v>
      </c>
      <c r="L2" s="10" t="s">
        <v>6</v>
      </c>
    </row>
    <row r="3" spans="1:12" x14ac:dyDescent="0.35">
      <c r="A3" s="4" t="s">
        <v>7</v>
      </c>
      <c r="B3" s="4">
        <v>2014</v>
      </c>
      <c r="C3" s="3">
        <v>138</v>
      </c>
      <c r="D3" s="3">
        <v>72</v>
      </c>
      <c r="E3" s="3">
        <v>0</v>
      </c>
      <c r="F3" s="3">
        <f t="shared" ref="F3:F26" si="0">SUM(C3:E3)</f>
        <v>210</v>
      </c>
      <c r="G3" s="7"/>
      <c r="H3" s="4">
        <v>2014</v>
      </c>
      <c r="I3" s="12">
        <f t="shared" ref="I3:I26" si="1">+C3*$I$1</f>
        <v>8004000</v>
      </c>
      <c r="J3" s="12">
        <f t="shared" ref="J3:J26" si="2">+D3*$J$1</f>
        <v>7560000</v>
      </c>
      <c r="K3" s="12">
        <f t="shared" ref="K3:K26" si="3">+E3*$K$1</f>
        <v>0</v>
      </c>
      <c r="L3" s="5">
        <f>SUM(I3:K3)</f>
        <v>15564000</v>
      </c>
    </row>
    <row r="4" spans="1:12" x14ac:dyDescent="0.35">
      <c r="A4" s="4" t="s">
        <v>8</v>
      </c>
      <c r="B4" s="4">
        <v>2014</v>
      </c>
      <c r="C4" s="3">
        <v>142</v>
      </c>
      <c r="D4" s="3">
        <v>93</v>
      </c>
      <c r="E4" s="3">
        <v>6</v>
      </c>
      <c r="F4" s="3">
        <f t="shared" si="0"/>
        <v>241</v>
      </c>
      <c r="G4" s="7"/>
      <c r="H4" s="4">
        <v>2014</v>
      </c>
      <c r="I4" s="12">
        <f t="shared" si="1"/>
        <v>8236000</v>
      </c>
      <c r="J4" s="12">
        <f t="shared" si="2"/>
        <v>9765000</v>
      </c>
      <c r="K4" s="12">
        <f t="shared" si="3"/>
        <v>150000</v>
      </c>
      <c r="L4" s="5">
        <f t="shared" ref="L4:L26" si="4">SUM(I4:K4)</f>
        <v>18151000</v>
      </c>
    </row>
    <row r="5" spans="1:12" x14ac:dyDescent="0.35">
      <c r="A5" s="4" t="s">
        <v>9</v>
      </c>
      <c r="B5" s="4">
        <v>2014</v>
      </c>
      <c r="C5" s="3">
        <v>166</v>
      </c>
      <c r="D5" s="3">
        <v>74</v>
      </c>
      <c r="E5" s="3">
        <v>8</v>
      </c>
      <c r="F5" s="3">
        <f t="shared" si="0"/>
        <v>248</v>
      </c>
      <c r="G5" s="7"/>
      <c r="H5" s="4">
        <v>2014</v>
      </c>
      <c r="I5" s="12">
        <f t="shared" si="1"/>
        <v>9628000</v>
      </c>
      <c r="J5" s="12">
        <f t="shared" si="2"/>
        <v>7770000</v>
      </c>
      <c r="K5" s="12">
        <f t="shared" si="3"/>
        <v>200000</v>
      </c>
      <c r="L5" s="5">
        <f t="shared" si="4"/>
        <v>17598000</v>
      </c>
    </row>
    <row r="6" spans="1:12" x14ac:dyDescent="0.35">
      <c r="A6" s="4" t="s">
        <v>10</v>
      </c>
      <c r="B6" s="4">
        <v>2014</v>
      </c>
      <c r="C6" s="3">
        <v>180</v>
      </c>
      <c r="D6" s="3">
        <v>100</v>
      </c>
      <c r="E6" s="3">
        <v>4</v>
      </c>
      <c r="F6" s="3">
        <f t="shared" si="0"/>
        <v>284</v>
      </c>
      <c r="G6" s="7"/>
      <c r="H6" s="4">
        <v>2014</v>
      </c>
      <c r="I6" s="12">
        <f t="shared" si="1"/>
        <v>10440000</v>
      </c>
      <c r="J6" s="12">
        <f t="shared" si="2"/>
        <v>10500000</v>
      </c>
      <c r="K6" s="12">
        <f t="shared" si="3"/>
        <v>100000</v>
      </c>
      <c r="L6" s="5">
        <f t="shared" si="4"/>
        <v>21040000</v>
      </c>
    </row>
    <row r="7" spans="1:12" x14ac:dyDescent="0.35">
      <c r="A7" s="4" t="s">
        <v>11</v>
      </c>
      <c r="B7" s="4">
        <v>2014</v>
      </c>
      <c r="C7" s="3">
        <v>147</v>
      </c>
      <c r="D7" s="3">
        <v>128</v>
      </c>
      <c r="E7" s="3">
        <v>2</v>
      </c>
      <c r="F7" s="3">
        <f t="shared" si="0"/>
        <v>277</v>
      </c>
      <c r="G7" s="7"/>
      <c r="H7" s="4">
        <v>2014</v>
      </c>
      <c r="I7" s="12">
        <f t="shared" si="1"/>
        <v>8526000</v>
      </c>
      <c r="J7" s="12">
        <f t="shared" si="2"/>
        <v>13440000</v>
      </c>
      <c r="K7" s="12">
        <f t="shared" si="3"/>
        <v>50000</v>
      </c>
      <c r="L7" s="5">
        <f t="shared" si="4"/>
        <v>22016000</v>
      </c>
    </row>
    <row r="8" spans="1:12" x14ac:dyDescent="0.35">
      <c r="A8" s="4" t="s">
        <v>12</v>
      </c>
      <c r="B8" s="4">
        <v>2014</v>
      </c>
      <c r="C8" s="3">
        <v>144</v>
      </c>
      <c r="D8" s="3">
        <v>122</v>
      </c>
      <c r="E8" s="3">
        <v>4</v>
      </c>
      <c r="F8" s="3">
        <f t="shared" si="0"/>
        <v>270</v>
      </c>
      <c r="G8" s="7"/>
      <c r="H8" s="4">
        <v>2014</v>
      </c>
      <c r="I8" s="12">
        <f t="shared" si="1"/>
        <v>8352000</v>
      </c>
      <c r="J8" s="12">
        <f t="shared" si="2"/>
        <v>12810000</v>
      </c>
      <c r="K8" s="12">
        <f t="shared" si="3"/>
        <v>100000</v>
      </c>
      <c r="L8" s="5">
        <f t="shared" si="4"/>
        <v>21262000</v>
      </c>
    </row>
    <row r="9" spans="1:12" x14ac:dyDescent="0.35">
      <c r="A9" s="4" t="s">
        <v>13</v>
      </c>
      <c r="B9" s="4">
        <v>2014</v>
      </c>
      <c r="C9" s="3">
        <v>171</v>
      </c>
      <c r="D9" s="3">
        <v>159</v>
      </c>
      <c r="E9" s="3">
        <v>9</v>
      </c>
      <c r="F9" s="3">
        <f t="shared" si="0"/>
        <v>339</v>
      </c>
      <c r="G9" s="7"/>
      <c r="H9" s="4">
        <v>2014</v>
      </c>
      <c r="I9" s="12">
        <f t="shared" si="1"/>
        <v>9918000</v>
      </c>
      <c r="J9" s="12">
        <f t="shared" si="2"/>
        <v>16695000</v>
      </c>
      <c r="K9" s="12">
        <f t="shared" si="3"/>
        <v>225000</v>
      </c>
      <c r="L9" s="5">
        <f t="shared" si="4"/>
        <v>26838000</v>
      </c>
    </row>
    <row r="10" spans="1:12" x14ac:dyDescent="0.35">
      <c r="A10" s="4" t="s">
        <v>14</v>
      </c>
      <c r="B10" s="4">
        <v>2014</v>
      </c>
      <c r="C10" s="3">
        <v>145</v>
      </c>
      <c r="D10" s="3">
        <v>85</v>
      </c>
      <c r="E10" s="3">
        <v>6</v>
      </c>
      <c r="F10" s="3">
        <f t="shared" si="0"/>
        <v>236</v>
      </c>
      <c r="G10" s="7"/>
      <c r="H10" s="4">
        <v>2014</v>
      </c>
      <c r="I10" s="12">
        <f t="shared" si="1"/>
        <v>8410000</v>
      </c>
      <c r="J10" s="12">
        <f t="shared" si="2"/>
        <v>8925000</v>
      </c>
      <c r="K10" s="12">
        <f t="shared" si="3"/>
        <v>150000</v>
      </c>
      <c r="L10" s="5">
        <f t="shared" si="4"/>
        <v>17485000</v>
      </c>
    </row>
    <row r="11" spans="1:12" x14ac:dyDescent="0.35">
      <c r="A11" s="4" t="s">
        <v>15</v>
      </c>
      <c r="B11" s="4">
        <v>2014</v>
      </c>
      <c r="C11" s="3">
        <v>187</v>
      </c>
      <c r="D11" s="3">
        <v>165</v>
      </c>
      <c r="E11" s="3">
        <v>6</v>
      </c>
      <c r="F11" s="3">
        <f t="shared" si="0"/>
        <v>358</v>
      </c>
      <c r="G11" s="7"/>
      <c r="H11" s="4">
        <v>2014</v>
      </c>
      <c r="I11" s="12">
        <f t="shared" si="1"/>
        <v>10846000</v>
      </c>
      <c r="J11" s="12">
        <f t="shared" si="2"/>
        <v>17325000</v>
      </c>
      <c r="K11" s="12">
        <f t="shared" si="3"/>
        <v>150000</v>
      </c>
      <c r="L11" s="5">
        <f t="shared" si="4"/>
        <v>28321000</v>
      </c>
    </row>
    <row r="12" spans="1:12" x14ac:dyDescent="0.35">
      <c r="A12" s="4" t="s">
        <v>16</v>
      </c>
      <c r="B12" s="4">
        <v>2014</v>
      </c>
      <c r="C12" s="3">
        <v>179</v>
      </c>
      <c r="D12" s="3">
        <v>181</v>
      </c>
      <c r="E12" s="3">
        <v>13</v>
      </c>
      <c r="F12" s="3">
        <f t="shared" si="0"/>
        <v>373</v>
      </c>
      <c r="G12" s="7"/>
      <c r="H12" s="4">
        <v>2014</v>
      </c>
      <c r="I12" s="12">
        <f t="shared" si="1"/>
        <v>10382000</v>
      </c>
      <c r="J12" s="12">
        <f t="shared" si="2"/>
        <v>19005000</v>
      </c>
      <c r="K12" s="12">
        <f t="shared" si="3"/>
        <v>325000</v>
      </c>
      <c r="L12" s="5">
        <f t="shared" si="4"/>
        <v>29712000</v>
      </c>
    </row>
    <row r="13" spans="1:12" x14ac:dyDescent="0.35">
      <c r="A13" s="4" t="s">
        <v>17</v>
      </c>
      <c r="B13" s="4">
        <v>2014</v>
      </c>
      <c r="C13" s="3">
        <v>153</v>
      </c>
      <c r="D13" s="3">
        <v>161</v>
      </c>
      <c r="E13" s="3">
        <v>5</v>
      </c>
      <c r="F13" s="3">
        <f t="shared" si="0"/>
        <v>319</v>
      </c>
      <c r="G13" s="7"/>
      <c r="H13" s="4">
        <v>2014</v>
      </c>
      <c r="I13" s="12">
        <f t="shared" si="1"/>
        <v>8874000</v>
      </c>
      <c r="J13" s="12">
        <f t="shared" si="2"/>
        <v>16905000</v>
      </c>
      <c r="K13" s="12">
        <f t="shared" si="3"/>
        <v>125000</v>
      </c>
      <c r="L13" s="5">
        <f t="shared" si="4"/>
        <v>25904000</v>
      </c>
    </row>
    <row r="14" spans="1:12" x14ac:dyDescent="0.35">
      <c r="A14" s="4" t="s">
        <v>18</v>
      </c>
      <c r="B14" s="4">
        <v>2014</v>
      </c>
      <c r="C14" s="3">
        <v>216</v>
      </c>
      <c r="D14" s="3">
        <v>205</v>
      </c>
      <c r="E14" s="3">
        <v>4</v>
      </c>
      <c r="F14" s="3">
        <f t="shared" si="0"/>
        <v>425</v>
      </c>
      <c r="G14" s="7"/>
      <c r="H14" s="4">
        <v>2014</v>
      </c>
      <c r="I14" s="12">
        <f t="shared" si="1"/>
        <v>12528000</v>
      </c>
      <c r="J14" s="12">
        <f t="shared" si="2"/>
        <v>21525000</v>
      </c>
      <c r="K14" s="12">
        <f t="shared" si="3"/>
        <v>100000</v>
      </c>
      <c r="L14" s="5">
        <f t="shared" si="4"/>
        <v>34153000</v>
      </c>
    </row>
    <row r="15" spans="1:12" x14ac:dyDescent="0.35">
      <c r="A15" s="4" t="s">
        <v>19</v>
      </c>
      <c r="B15" s="4">
        <v>2015</v>
      </c>
      <c r="C15" s="3">
        <v>250</v>
      </c>
      <c r="D15" s="3">
        <v>312</v>
      </c>
      <c r="E15" s="3">
        <v>6</v>
      </c>
      <c r="F15" s="3">
        <f t="shared" si="0"/>
        <v>568</v>
      </c>
      <c r="G15" s="7"/>
      <c r="H15" s="4">
        <v>2015</v>
      </c>
      <c r="I15" s="12">
        <f t="shared" si="1"/>
        <v>14500000</v>
      </c>
      <c r="J15" s="12">
        <f t="shared" si="2"/>
        <v>32760000</v>
      </c>
      <c r="K15" s="12">
        <f t="shared" si="3"/>
        <v>150000</v>
      </c>
      <c r="L15" s="5">
        <f t="shared" si="4"/>
        <v>47410000</v>
      </c>
    </row>
    <row r="16" spans="1:12" x14ac:dyDescent="0.35">
      <c r="A16" s="4" t="s">
        <v>20</v>
      </c>
      <c r="B16" s="4">
        <v>2015</v>
      </c>
      <c r="C16" s="3">
        <v>245</v>
      </c>
      <c r="D16" s="3">
        <v>243</v>
      </c>
      <c r="E16" s="3">
        <v>25</v>
      </c>
      <c r="F16" s="3">
        <f t="shared" si="0"/>
        <v>513</v>
      </c>
      <c r="G16" s="7"/>
      <c r="H16" s="4">
        <v>2015</v>
      </c>
      <c r="I16" s="12">
        <f t="shared" si="1"/>
        <v>14210000</v>
      </c>
      <c r="J16" s="12">
        <f t="shared" si="2"/>
        <v>25515000</v>
      </c>
      <c r="K16" s="12">
        <f t="shared" si="3"/>
        <v>625000</v>
      </c>
      <c r="L16" s="5">
        <f t="shared" si="4"/>
        <v>40350000</v>
      </c>
    </row>
    <row r="17" spans="1:12" x14ac:dyDescent="0.35">
      <c r="A17" s="4" t="s">
        <v>21</v>
      </c>
      <c r="B17" s="4">
        <v>2015</v>
      </c>
      <c r="C17" s="3">
        <v>272</v>
      </c>
      <c r="D17" s="3">
        <v>238</v>
      </c>
      <c r="E17" s="3">
        <v>17</v>
      </c>
      <c r="F17" s="3">
        <f t="shared" si="0"/>
        <v>527</v>
      </c>
      <c r="G17" s="7"/>
      <c r="H17" s="4">
        <v>2015</v>
      </c>
      <c r="I17" s="12">
        <f t="shared" si="1"/>
        <v>15776000</v>
      </c>
      <c r="J17" s="12">
        <f t="shared" si="2"/>
        <v>24990000</v>
      </c>
      <c r="K17" s="12">
        <f t="shared" si="3"/>
        <v>425000</v>
      </c>
      <c r="L17" s="5">
        <f t="shared" si="4"/>
        <v>41191000</v>
      </c>
    </row>
    <row r="18" spans="1:12" x14ac:dyDescent="0.35">
      <c r="A18" s="11" t="s">
        <v>22</v>
      </c>
      <c r="B18" s="4">
        <v>2015</v>
      </c>
      <c r="C18" s="3">
        <v>205</v>
      </c>
      <c r="D18" s="3">
        <v>227</v>
      </c>
      <c r="E18" s="3">
        <v>11</v>
      </c>
      <c r="F18" s="3">
        <f t="shared" si="0"/>
        <v>443</v>
      </c>
      <c r="G18" s="7"/>
      <c r="H18" s="4">
        <v>2015</v>
      </c>
      <c r="I18" s="12">
        <f t="shared" si="1"/>
        <v>11890000</v>
      </c>
      <c r="J18" s="12">
        <f t="shared" si="2"/>
        <v>23835000</v>
      </c>
      <c r="K18" s="12">
        <f t="shared" si="3"/>
        <v>275000</v>
      </c>
      <c r="L18" s="5">
        <f t="shared" si="4"/>
        <v>36000000</v>
      </c>
    </row>
    <row r="19" spans="1:12" x14ac:dyDescent="0.35">
      <c r="A19" s="11" t="s">
        <v>23</v>
      </c>
      <c r="B19" s="4">
        <v>2015</v>
      </c>
      <c r="C19" s="3">
        <v>211</v>
      </c>
      <c r="D19" s="3">
        <v>208</v>
      </c>
      <c r="E19" s="3">
        <v>18</v>
      </c>
      <c r="F19" s="3">
        <f t="shared" si="0"/>
        <v>437</v>
      </c>
      <c r="G19" s="7"/>
      <c r="H19" s="4">
        <v>2015</v>
      </c>
      <c r="I19" s="12">
        <f t="shared" si="1"/>
        <v>12238000</v>
      </c>
      <c r="J19" s="12">
        <f t="shared" si="2"/>
        <v>21840000</v>
      </c>
      <c r="K19" s="12">
        <f t="shared" si="3"/>
        <v>450000</v>
      </c>
      <c r="L19" s="5">
        <f t="shared" si="4"/>
        <v>34528000</v>
      </c>
    </row>
    <row r="20" spans="1:12" x14ac:dyDescent="0.35">
      <c r="A20" s="11" t="s">
        <v>24</v>
      </c>
      <c r="B20" s="4">
        <v>2015</v>
      </c>
      <c r="C20" s="3">
        <v>211</v>
      </c>
      <c r="D20" s="3">
        <v>221</v>
      </c>
      <c r="E20" s="3">
        <v>14</v>
      </c>
      <c r="F20" s="3">
        <f t="shared" si="0"/>
        <v>446</v>
      </c>
      <c r="G20" s="7"/>
      <c r="H20" s="4">
        <v>2015</v>
      </c>
      <c r="I20" s="12">
        <f t="shared" si="1"/>
        <v>12238000</v>
      </c>
      <c r="J20" s="12">
        <f t="shared" si="2"/>
        <v>23205000</v>
      </c>
      <c r="K20" s="12">
        <f t="shared" si="3"/>
        <v>350000</v>
      </c>
      <c r="L20" s="5">
        <f t="shared" si="4"/>
        <v>35793000</v>
      </c>
    </row>
    <row r="21" spans="1:12" x14ac:dyDescent="0.35">
      <c r="A21" s="11" t="s">
        <v>25</v>
      </c>
      <c r="B21" s="4">
        <v>2015</v>
      </c>
      <c r="C21" s="3">
        <v>236</v>
      </c>
      <c r="D21" s="3">
        <v>231</v>
      </c>
      <c r="E21" s="3">
        <v>8</v>
      </c>
      <c r="F21" s="3">
        <f t="shared" si="0"/>
        <v>475</v>
      </c>
      <c r="G21" s="7"/>
      <c r="H21" s="4">
        <v>2015</v>
      </c>
      <c r="I21" s="12">
        <f t="shared" si="1"/>
        <v>13688000</v>
      </c>
      <c r="J21" s="12">
        <f t="shared" si="2"/>
        <v>24255000</v>
      </c>
      <c r="K21" s="12">
        <f t="shared" si="3"/>
        <v>200000</v>
      </c>
      <c r="L21" s="5">
        <f t="shared" si="4"/>
        <v>38143000</v>
      </c>
    </row>
    <row r="22" spans="1:12" x14ac:dyDescent="0.35">
      <c r="A22" s="11" t="s">
        <v>26</v>
      </c>
      <c r="B22" s="4">
        <v>2015</v>
      </c>
      <c r="C22" s="3">
        <v>236</v>
      </c>
      <c r="D22" s="3">
        <v>168</v>
      </c>
      <c r="E22" s="3">
        <v>4</v>
      </c>
      <c r="F22" s="3">
        <f t="shared" si="0"/>
        <v>408</v>
      </c>
      <c r="G22" s="7"/>
      <c r="H22" s="4">
        <v>2015</v>
      </c>
      <c r="I22" s="12">
        <f t="shared" si="1"/>
        <v>13688000</v>
      </c>
      <c r="J22" s="12">
        <f t="shared" si="2"/>
        <v>17640000</v>
      </c>
      <c r="K22" s="12">
        <f t="shared" si="3"/>
        <v>100000</v>
      </c>
      <c r="L22" s="5">
        <f t="shared" si="4"/>
        <v>31428000</v>
      </c>
    </row>
    <row r="23" spans="1:12" x14ac:dyDescent="0.35">
      <c r="A23" s="11" t="s">
        <v>33</v>
      </c>
      <c r="B23" s="4">
        <v>2015</v>
      </c>
      <c r="C23" s="3">
        <v>287</v>
      </c>
      <c r="D23" s="3">
        <v>325</v>
      </c>
      <c r="E23" s="3">
        <v>10</v>
      </c>
      <c r="F23" s="3">
        <f t="shared" si="0"/>
        <v>622</v>
      </c>
      <c r="G23" s="7"/>
      <c r="H23" s="4">
        <v>2015</v>
      </c>
      <c r="I23" s="12">
        <f t="shared" si="1"/>
        <v>16646000</v>
      </c>
      <c r="J23" s="12">
        <f t="shared" si="2"/>
        <v>34125000</v>
      </c>
      <c r="K23" s="12">
        <f t="shared" si="3"/>
        <v>250000</v>
      </c>
      <c r="L23" s="5">
        <f t="shared" si="4"/>
        <v>51021000</v>
      </c>
    </row>
    <row r="24" spans="1:12" x14ac:dyDescent="0.35">
      <c r="A24" s="11" t="s">
        <v>34</v>
      </c>
      <c r="B24" s="4">
        <v>2015</v>
      </c>
      <c r="C24" s="3">
        <v>269</v>
      </c>
      <c r="D24" s="3">
        <v>297</v>
      </c>
      <c r="E24" s="3">
        <v>18</v>
      </c>
      <c r="F24" s="3">
        <f t="shared" si="0"/>
        <v>584</v>
      </c>
      <c r="G24" s="7"/>
      <c r="H24" s="4">
        <v>2015</v>
      </c>
      <c r="I24" s="12">
        <f t="shared" si="1"/>
        <v>15602000</v>
      </c>
      <c r="J24" s="12">
        <f t="shared" si="2"/>
        <v>31185000</v>
      </c>
      <c r="K24" s="12">
        <f t="shared" si="3"/>
        <v>450000</v>
      </c>
      <c r="L24" s="5">
        <f t="shared" si="4"/>
        <v>47237000</v>
      </c>
    </row>
    <row r="25" spans="1:12" x14ac:dyDescent="0.35">
      <c r="A25" s="11" t="s">
        <v>35</v>
      </c>
      <c r="B25" s="4">
        <v>2015</v>
      </c>
      <c r="C25" s="3">
        <v>309</v>
      </c>
      <c r="D25" s="3">
        <v>308</v>
      </c>
      <c r="E25" s="3">
        <v>4</v>
      </c>
      <c r="F25" s="3">
        <f t="shared" si="0"/>
        <v>621</v>
      </c>
      <c r="G25" s="7"/>
      <c r="H25" s="4">
        <v>2015</v>
      </c>
      <c r="I25" s="12">
        <f t="shared" si="1"/>
        <v>17922000</v>
      </c>
      <c r="J25" s="12">
        <f t="shared" si="2"/>
        <v>32340000</v>
      </c>
      <c r="K25" s="12">
        <f t="shared" si="3"/>
        <v>100000</v>
      </c>
      <c r="L25" s="5">
        <f t="shared" si="4"/>
        <v>50362000</v>
      </c>
    </row>
    <row r="26" spans="1:12" x14ac:dyDescent="0.35">
      <c r="A26" s="11" t="s">
        <v>36</v>
      </c>
      <c r="B26" s="4">
        <v>2015</v>
      </c>
      <c r="C26" s="3">
        <v>309</v>
      </c>
      <c r="D26" s="3">
        <v>308</v>
      </c>
      <c r="E26" s="3">
        <v>4</v>
      </c>
      <c r="F26" s="3">
        <f t="shared" si="0"/>
        <v>621</v>
      </c>
      <c r="G26" s="7"/>
      <c r="H26" s="4">
        <v>2015</v>
      </c>
      <c r="I26" s="12">
        <f t="shared" si="1"/>
        <v>17922000</v>
      </c>
      <c r="J26" s="12">
        <f t="shared" si="2"/>
        <v>32340000</v>
      </c>
      <c r="K26" s="12">
        <f t="shared" si="3"/>
        <v>100000</v>
      </c>
      <c r="L26" s="5">
        <f t="shared" si="4"/>
        <v>50362000</v>
      </c>
    </row>
    <row r="27" spans="1:12" ht="15.5" x14ac:dyDescent="0.35">
      <c r="A27" s="13" t="s">
        <v>27</v>
      </c>
      <c r="B27" s="13"/>
      <c r="C27" s="14">
        <f>SUM(C3:C26)</f>
        <v>5008</v>
      </c>
      <c r="D27" s="14">
        <f t="shared" ref="D27:F27" si="5">SUM(D3:D26)</f>
        <v>4631</v>
      </c>
      <c r="E27" s="14">
        <f t="shared" si="5"/>
        <v>206</v>
      </c>
      <c r="F27" s="14">
        <f t="shared" si="5"/>
        <v>9845</v>
      </c>
      <c r="G27" s="28"/>
      <c r="I27" s="14">
        <f>SUM(I3:I26)</f>
        <v>290464000</v>
      </c>
      <c r="J27" s="14">
        <f t="shared" ref="J27:L27" si="6">SUM(J3:J26)</f>
        <v>486255000</v>
      </c>
      <c r="K27" s="14">
        <f t="shared" si="6"/>
        <v>5150000</v>
      </c>
      <c r="L27" s="14">
        <f t="shared" si="6"/>
        <v>781869000</v>
      </c>
    </row>
    <row r="28" spans="1:12" ht="15.5" x14ac:dyDescent="0.35">
      <c r="A28" s="15" t="s">
        <v>0</v>
      </c>
      <c r="B28" s="15"/>
      <c r="C28" s="16">
        <f>AVERAGE(C3:C26)</f>
        <v>208.66666666666666</v>
      </c>
      <c r="D28" s="16">
        <f t="shared" ref="D28:F28" si="7">AVERAGE(D3:D26)</f>
        <v>192.95833333333334</v>
      </c>
      <c r="E28" s="16">
        <f t="shared" si="7"/>
        <v>8.5833333333333339</v>
      </c>
      <c r="F28" s="16">
        <f t="shared" si="7"/>
        <v>410.20833333333331</v>
      </c>
      <c r="G28" s="17"/>
      <c r="I28" s="16">
        <v>10479545.454545455</v>
      </c>
      <c r="J28" s="16">
        <v>16241590.909090908</v>
      </c>
      <c r="K28" s="16">
        <v>193181.81818181818</v>
      </c>
      <c r="L28" s="16">
        <v>26914318.181818184</v>
      </c>
    </row>
    <row r="29" spans="1:12" x14ac:dyDescent="0.35">
      <c r="A29"/>
      <c r="B29"/>
      <c r="C29"/>
      <c r="D29"/>
      <c r="E29"/>
      <c r="F29"/>
      <c r="G29"/>
      <c r="I29"/>
      <c r="J29"/>
      <c r="K29"/>
      <c r="L29"/>
    </row>
    <row r="30" spans="1:12" ht="15.5" x14ac:dyDescent="0.35">
      <c r="A30" s="15" t="s">
        <v>28</v>
      </c>
      <c r="B30" s="15"/>
      <c r="C30" s="16">
        <f>SUM(C15:C27)</f>
        <v>8048</v>
      </c>
      <c r="D30" s="16">
        <f t="shared" ref="D30:F30" si="8">SUM(D15:D27)</f>
        <v>7717</v>
      </c>
      <c r="E30" s="16">
        <f t="shared" si="8"/>
        <v>345</v>
      </c>
      <c r="F30" s="16">
        <f t="shared" si="8"/>
        <v>16110</v>
      </c>
      <c r="G30" s="17"/>
      <c r="I30" s="16">
        <f>SUM(I14:I26)</f>
        <v>188848000</v>
      </c>
      <c r="J30" s="16">
        <f t="shared" ref="J30:L30" si="9">SUM(J14:J26)</f>
        <v>345555000</v>
      </c>
      <c r="K30" s="16">
        <f t="shared" si="9"/>
        <v>3575000</v>
      </c>
      <c r="L30" s="16">
        <f t="shared" si="9"/>
        <v>537978000</v>
      </c>
    </row>
    <row r="31" spans="1:12" ht="15.5" x14ac:dyDescent="0.35">
      <c r="A31" s="15" t="s">
        <v>0</v>
      </c>
      <c r="B31" s="15"/>
      <c r="C31" s="16">
        <f>+C30/12</f>
        <v>670.66666666666663</v>
      </c>
      <c r="D31" s="16">
        <f t="shared" ref="D31:F31" si="10">+D30/12</f>
        <v>643.08333333333337</v>
      </c>
      <c r="E31" s="16">
        <f t="shared" si="10"/>
        <v>28.75</v>
      </c>
      <c r="F31" s="16">
        <f t="shared" si="10"/>
        <v>1342.5</v>
      </c>
      <c r="G31" s="17"/>
      <c r="I31" s="16">
        <f>+I30/12</f>
        <v>15737333.333333334</v>
      </c>
      <c r="J31" s="16">
        <f t="shared" ref="J31:L31" si="11">+J30/12</f>
        <v>28796250</v>
      </c>
      <c r="K31" s="16">
        <f t="shared" si="11"/>
        <v>297916.66666666669</v>
      </c>
      <c r="L31" s="16">
        <f t="shared" si="11"/>
        <v>44831500</v>
      </c>
    </row>
    <row r="33" spans="1:11" ht="24.75" customHeight="1" x14ac:dyDescent="0.35"/>
    <row r="34" spans="1:11" ht="27.75" customHeight="1" x14ac:dyDescent="0.35"/>
    <row r="35" spans="1:11" ht="20.25" customHeight="1" x14ac:dyDescent="0.35">
      <c r="B35" s="19"/>
      <c r="C35" s="19"/>
      <c r="D35" s="19"/>
      <c r="E35" s="19"/>
    </row>
    <row r="36" spans="1:11" x14ac:dyDescent="0.35">
      <c r="F36" s="19"/>
      <c r="G36" s="19"/>
    </row>
    <row r="37" spans="1:11" x14ac:dyDescent="0.35">
      <c r="A37" s="25" t="s">
        <v>37</v>
      </c>
      <c r="B37" t="s">
        <v>39</v>
      </c>
      <c r="C37" t="s">
        <v>40</v>
      </c>
      <c r="D37" t="s">
        <v>41</v>
      </c>
    </row>
    <row r="38" spans="1:11" x14ac:dyDescent="0.35">
      <c r="A38" s="26">
        <v>2014</v>
      </c>
      <c r="B38" s="29">
        <v>1968</v>
      </c>
      <c r="C38" s="29">
        <v>1545</v>
      </c>
      <c r="D38" s="29">
        <v>67</v>
      </c>
    </row>
    <row r="39" spans="1:11" x14ac:dyDescent="0.35">
      <c r="A39" s="26">
        <v>2015</v>
      </c>
      <c r="B39" s="29">
        <v>3040</v>
      </c>
      <c r="C39" s="29">
        <v>3086</v>
      </c>
      <c r="D39" s="29">
        <v>139</v>
      </c>
    </row>
    <row r="40" spans="1:11" x14ac:dyDescent="0.35">
      <c r="A40" s="26" t="s">
        <v>38</v>
      </c>
      <c r="B40" s="29">
        <v>5008</v>
      </c>
      <c r="C40" s="29">
        <v>4631</v>
      </c>
      <c r="D40" s="29">
        <v>206</v>
      </c>
      <c r="I40"/>
      <c r="J40"/>
      <c r="K40"/>
    </row>
    <row r="41" spans="1:11" x14ac:dyDescent="0.35">
      <c r="A41"/>
      <c r="B41"/>
      <c r="C41"/>
      <c r="I41"/>
      <c r="J41"/>
      <c r="K41"/>
    </row>
    <row r="42" spans="1:11" x14ac:dyDescent="0.35">
      <c r="A42"/>
      <c r="B42"/>
      <c r="C42"/>
      <c r="I42"/>
      <c r="J42"/>
      <c r="K42"/>
    </row>
    <row r="43" spans="1:11" x14ac:dyDescent="0.35">
      <c r="A43"/>
      <c r="B43"/>
      <c r="C43"/>
      <c r="I43"/>
      <c r="J43"/>
      <c r="K43"/>
    </row>
    <row r="44" spans="1:11" x14ac:dyDescent="0.35">
      <c r="A44"/>
      <c r="B44"/>
      <c r="C44"/>
      <c r="I44"/>
      <c r="J44"/>
      <c r="K44"/>
    </row>
    <row r="45" spans="1:11" x14ac:dyDescent="0.35">
      <c r="A45"/>
      <c r="B45"/>
      <c r="C45"/>
      <c r="I45"/>
      <c r="J45"/>
      <c r="K45"/>
    </row>
    <row r="46" spans="1:11" x14ac:dyDescent="0.35">
      <c r="A46" s="25" t="s">
        <v>37</v>
      </c>
      <c r="B46" t="s">
        <v>39</v>
      </c>
      <c r="C46" t="s">
        <v>40</v>
      </c>
      <c r="D46" t="s">
        <v>41</v>
      </c>
      <c r="I46"/>
      <c r="J46"/>
      <c r="K46"/>
    </row>
    <row r="47" spans="1:11" x14ac:dyDescent="0.35">
      <c r="A47" s="26">
        <v>2014</v>
      </c>
      <c r="B47" s="30">
        <v>114144000</v>
      </c>
      <c r="C47" s="30">
        <v>162225000</v>
      </c>
      <c r="D47" s="30">
        <v>1675000</v>
      </c>
      <c r="I47"/>
      <c r="J47"/>
      <c r="K47"/>
    </row>
    <row r="48" spans="1:11" x14ac:dyDescent="0.35">
      <c r="A48" s="26">
        <v>2015</v>
      </c>
      <c r="B48" s="30">
        <v>176320000</v>
      </c>
      <c r="C48" s="30">
        <v>324030000</v>
      </c>
      <c r="D48" s="30">
        <v>3475000</v>
      </c>
      <c r="I48"/>
      <c r="J48"/>
      <c r="K48"/>
    </row>
    <row r="49" spans="1:11" x14ac:dyDescent="0.35">
      <c r="A49" s="26" t="s">
        <v>38</v>
      </c>
      <c r="B49" s="30">
        <v>290464000</v>
      </c>
      <c r="C49" s="30">
        <v>486255000</v>
      </c>
      <c r="D49" s="30">
        <v>5150000</v>
      </c>
      <c r="I49"/>
      <c r="J49"/>
      <c r="K49"/>
    </row>
    <row r="50" spans="1:11" x14ac:dyDescent="0.35">
      <c r="A50"/>
      <c r="B50"/>
      <c r="C50"/>
      <c r="I50"/>
      <c r="J50"/>
      <c r="K50"/>
    </row>
    <row r="51" spans="1:11" x14ac:dyDescent="0.35">
      <c r="A51"/>
      <c r="B51"/>
      <c r="C51"/>
      <c r="I51"/>
      <c r="J51"/>
      <c r="K51"/>
    </row>
    <row r="52" spans="1:11" x14ac:dyDescent="0.35">
      <c r="A52"/>
      <c r="B52"/>
      <c r="C52"/>
      <c r="I52"/>
      <c r="J52"/>
      <c r="K52"/>
    </row>
    <row r="53" spans="1:11" x14ac:dyDescent="0.35">
      <c r="A53"/>
      <c r="B53"/>
      <c r="C53"/>
      <c r="I53"/>
      <c r="J53"/>
      <c r="K53"/>
    </row>
    <row r="54" spans="1:11" x14ac:dyDescent="0.35">
      <c r="A54"/>
      <c r="B54"/>
      <c r="C54"/>
    </row>
    <row r="55" spans="1:11" x14ac:dyDescent="0.35">
      <c r="A55"/>
    </row>
    <row r="56" spans="1:11" x14ac:dyDescent="0.35">
      <c r="A56"/>
    </row>
    <row r="57" spans="1:11" x14ac:dyDescent="0.35">
      <c r="A57"/>
    </row>
    <row r="58" spans="1:11" x14ac:dyDescent="0.35">
      <c r="A58"/>
    </row>
    <row r="59" spans="1:11" x14ac:dyDescent="0.35">
      <c r="A59"/>
    </row>
    <row r="60" spans="1:11" x14ac:dyDescent="0.35">
      <c r="A60"/>
    </row>
    <row r="61" spans="1:11" x14ac:dyDescent="0.35">
      <c r="A61"/>
    </row>
    <row r="62" spans="1:11" x14ac:dyDescent="0.35">
      <c r="A62"/>
    </row>
    <row r="70" spans="1:11" ht="43.5" x14ac:dyDescent="0.35">
      <c r="A70" s="20" t="s">
        <v>29</v>
      </c>
      <c r="B70" s="21">
        <v>49380</v>
      </c>
      <c r="C70" s="21">
        <v>21629</v>
      </c>
      <c r="D70" s="21">
        <v>2184</v>
      </c>
      <c r="E70" s="21">
        <f>SUM(B70:D70)</f>
        <v>73193</v>
      </c>
    </row>
    <row r="72" spans="1:11" x14ac:dyDescent="0.35">
      <c r="A72" s="2" t="s">
        <v>30</v>
      </c>
      <c r="B72" s="6" t="e">
        <f>+#REF!/B70</f>
        <v>#REF!</v>
      </c>
      <c r="C72" s="6" t="e">
        <f>+#REF!/C70</f>
        <v>#REF!</v>
      </c>
      <c r="D72" s="6" t="e">
        <f>+#REF!/D70</f>
        <v>#REF!</v>
      </c>
      <c r="E72" s="6" t="e">
        <f>+#REF!/E70</f>
        <v>#REF!</v>
      </c>
    </row>
    <row r="73" spans="1:11" x14ac:dyDescent="0.35">
      <c r="A73" s="22"/>
    </row>
    <row r="74" spans="1:11" x14ac:dyDescent="0.35">
      <c r="A74" s="2" t="s">
        <v>31</v>
      </c>
      <c r="B74" s="6">
        <v>0.2</v>
      </c>
      <c r="C74" s="6">
        <v>0.2</v>
      </c>
      <c r="D74" s="6">
        <v>0.2</v>
      </c>
      <c r="E74" s="6"/>
    </row>
    <row r="75" spans="1:11" x14ac:dyDescent="0.35">
      <c r="A75" s="22"/>
    </row>
    <row r="76" spans="1:11" x14ac:dyDescent="0.35">
      <c r="A76" s="23" t="s">
        <v>32</v>
      </c>
      <c r="B76" s="23">
        <f>+B70*B74</f>
        <v>9876</v>
      </c>
      <c r="C76" s="23">
        <f t="shared" ref="C76:E76" si="12">+C70*C74</f>
        <v>4325.8</v>
      </c>
      <c r="D76" s="23">
        <f t="shared" si="12"/>
        <v>436.8</v>
      </c>
      <c r="E76" s="23">
        <f t="shared" si="12"/>
        <v>0</v>
      </c>
    </row>
    <row r="77" spans="1:11" x14ac:dyDescent="0.35">
      <c r="H77" s="18" t="e">
        <f>+#REF!*B76</f>
        <v>#REF!</v>
      </c>
      <c r="I77" s="18" t="e">
        <f>+#REF!*C76</f>
        <v>#REF!</v>
      </c>
      <c r="J77" s="18" t="e">
        <f>+#REF!*D76</f>
        <v>#REF!</v>
      </c>
      <c r="K77" s="24" t="e">
        <f>SUM(H77:J77)</f>
        <v>#REF!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topLeftCell="A37" zoomScale="90" zoomScaleNormal="90" workbookViewId="0">
      <selection activeCell="K3" sqref="K3:L26"/>
    </sheetView>
  </sheetViews>
  <sheetFormatPr baseColWidth="10" defaultColWidth="11.453125" defaultRowHeight="14.5" x14ac:dyDescent="0.35"/>
  <cols>
    <col min="1" max="1" width="17.54296875" style="1" customWidth="1"/>
    <col min="2" max="2" width="21" style="1" customWidth="1"/>
    <col min="3" max="3" width="20.7265625" style="1" customWidth="1"/>
    <col min="4" max="4" width="19.26953125" style="1" customWidth="1"/>
    <col min="5" max="5" width="25.81640625" style="1" bestFit="1" customWidth="1"/>
    <col min="6" max="6" width="12.81640625" style="1" customWidth="1"/>
    <col min="7" max="7" width="3.26953125" style="1" customWidth="1"/>
    <col min="8" max="8" width="10" style="1" customWidth="1"/>
    <col min="9" max="9" width="17.54296875" style="1" customWidth="1"/>
    <col min="10" max="10" width="21" style="1" bestFit="1" customWidth="1"/>
    <col min="11" max="11" width="20.7265625" style="1" customWidth="1"/>
    <col min="12" max="12" width="19.26953125" style="1" customWidth="1"/>
    <col min="13" max="13" width="11.453125" style="1" customWidth="1"/>
    <col min="14" max="16384" width="11.453125" style="1"/>
  </cols>
  <sheetData>
    <row r="1" spans="1:12" x14ac:dyDescent="0.35">
      <c r="I1" s="8">
        <v>58000</v>
      </c>
      <c r="J1" s="8">
        <v>105000</v>
      </c>
      <c r="K1" s="8">
        <v>25000</v>
      </c>
    </row>
    <row r="2" spans="1:12" ht="15.5" x14ac:dyDescent="0.35">
      <c r="A2" s="9" t="s">
        <v>1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27"/>
      <c r="H2" s="9" t="s">
        <v>1</v>
      </c>
      <c r="I2" s="10" t="s">
        <v>2</v>
      </c>
      <c r="J2" s="10" t="s">
        <v>3</v>
      </c>
      <c r="K2" s="10" t="s">
        <v>4</v>
      </c>
      <c r="L2" s="10" t="s">
        <v>6</v>
      </c>
    </row>
    <row r="3" spans="1:12" x14ac:dyDescent="0.35">
      <c r="A3" s="4" t="s">
        <v>43</v>
      </c>
      <c r="B3" s="4">
        <v>2014</v>
      </c>
      <c r="C3" s="3">
        <v>138</v>
      </c>
      <c r="D3" s="3">
        <v>72</v>
      </c>
      <c r="E3" s="3">
        <v>0</v>
      </c>
      <c r="F3" s="3">
        <f t="shared" ref="F3:F26" si="0">SUM(C3:E3)</f>
        <v>210</v>
      </c>
      <c r="G3" s="7"/>
      <c r="H3" s="4">
        <v>2014</v>
      </c>
      <c r="I3" s="12">
        <f t="shared" ref="I3:I26" si="1">+C3*$I$1</f>
        <v>8004000</v>
      </c>
      <c r="J3" s="12">
        <f t="shared" ref="J3:J26" si="2">+D3*$J$1</f>
        <v>7560000</v>
      </c>
      <c r="K3" s="12">
        <f t="shared" ref="K3:K26" si="3">+E3*$K$1</f>
        <v>0</v>
      </c>
      <c r="L3" s="5">
        <f>SUM(I3:K3)</f>
        <v>15564000</v>
      </c>
    </row>
    <row r="4" spans="1:12" x14ac:dyDescent="0.35">
      <c r="A4" s="4" t="s">
        <v>42</v>
      </c>
      <c r="B4" s="4">
        <v>2014</v>
      </c>
      <c r="C4" s="3">
        <v>142</v>
      </c>
      <c r="D4" s="3">
        <v>93</v>
      </c>
      <c r="E4" s="3">
        <v>6</v>
      </c>
      <c r="F4" s="3">
        <f t="shared" si="0"/>
        <v>241</v>
      </c>
      <c r="G4" s="7"/>
      <c r="H4" s="4">
        <v>2014</v>
      </c>
      <c r="I4" s="12">
        <f t="shared" si="1"/>
        <v>8236000</v>
      </c>
      <c r="J4" s="12">
        <f t="shared" si="2"/>
        <v>9765000</v>
      </c>
      <c r="K4" s="12">
        <f t="shared" si="3"/>
        <v>150000</v>
      </c>
      <c r="L4" s="5">
        <f t="shared" ref="L4:L26" si="4">SUM(I4:K4)</f>
        <v>18151000</v>
      </c>
    </row>
    <row r="5" spans="1:12" x14ac:dyDescent="0.35">
      <c r="A5" s="4" t="s">
        <v>44</v>
      </c>
      <c r="B5" s="4">
        <v>2014</v>
      </c>
      <c r="C5" s="3">
        <v>166</v>
      </c>
      <c r="D5" s="3">
        <v>74</v>
      </c>
      <c r="E5" s="3">
        <v>8</v>
      </c>
      <c r="F5" s="3">
        <f t="shared" si="0"/>
        <v>248</v>
      </c>
      <c r="G5" s="7"/>
      <c r="H5" s="4">
        <v>2014</v>
      </c>
      <c r="I5" s="12">
        <f t="shared" si="1"/>
        <v>9628000</v>
      </c>
      <c r="J5" s="12">
        <f t="shared" si="2"/>
        <v>7770000</v>
      </c>
      <c r="K5" s="12">
        <f t="shared" si="3"/>
        <v>200000</v>
      </c>
      <c r="L5" s="5">
        <f t="shared" si="4"/>
        <v>17598000</v>
      </c>
    </row>
    <row r="6" spans="1:12" x14ac:dyDescent="0.35">
      <c r="A6" s="4" t="s">
        <v>45</v>
      </c>
      <c r="B6" s="4">
        <v>2014</v>
      </c>
      <c r="C6" s="3">
        <v>180</v>
      </c>
      <c r="D6" s="3">
        <v>100</v>
      </c>
      <c r="E6" s="3">
        <v>4</v>
      </c>
      <c r="F6" s="3">
        <f t="shared" si="0"/>
        <v>284</v>
      </c>
      <c r="G6" s="7"/>
      <c r="H6" s="4">
        <v>2014</v>
      </c>
      <c r="I6" s="12">
        <f t="shared" si="1"/>
        <v>10440000</v>
      </c>
      <c r="J6" s="12">
        <f t="shared" si="2"/>
        <v>10500000</v>
      </c>
      <c r="K6" s="12">
        <f t="shared" si="3"/>
        <v>100000</v>
      </c>
      <c r="L6" s="5">
        <f t="shared" si="4"/>
        <v>21040000</v>
      </c>
    </row>
    <row r="7" spans="1:12" x14ac:dyDescent="0.35">
      <c r="A7" s="4" t="s">
        <v>46</v>
      </c>
      <c r="B7" s="4">
        <v>2014</v>
      </c>
      <c r="C7" s="3">
        <v>147</v>
      </c>
      <c r="D7" s="3">
        <v>128</v>
      </c>
      <c r="E7" s="3">
        <v>2</v>
      </c>
      <c r="F7" s="3">
        <f t="shared" si="0"/>
        <v>277</v>
      </c>
      <c r="G7" s="7"/>
      <c r="H7" s="4">
        <v>2014</v>
      </c>
      <c r="I7" s="12">
        <f t="shared" si="1"/>
        <v>8526000</v>
      </c>
      <c r="J7" s="12">
        <f t="shared" si="2"/>
        <v>13440000</v>
      </c>
      <c r="K7" s="12">
        <f t="shared" si="3"/>
        <v>50000</v>
      </c>
      <c r="L7" s="5">
        <f t="shared" si="4"/>
        <v>22016000</v>
      </c>
    </row>
    <row r="8" spans="1:12" x14ac:dyDescent="0.35">
      <c r="A8" s="4" t="s">
        <v>47</v>
      </c>
      <c r="B8" s="4">
        <v>2014</v>
      </c>
      <c r="C8" s="3">
        <v>144</v>
      </c>
      <c r="D8" s="3">
        <v>122</v>
      </c>
      <c r="E8" s="3">
        <v>4</v>
      </c>
      <c r="F8" s="3">
        <f t="shared" si="0"/>
        <v>270</v>
      </c>
      <c r="G8" s="7"/>
      <c r="H8" s="4">
        <v>2014</v>
      </c>
      <c r="I8" s="12">
        <f t="shared" si="1"/>
        <v>8352000</v>
      </c>
      <c r="J8" s="12">
        <f t="shared" si="2"/>
        <v>12810000</v>
      </c>
      <c r="K8" s="12">
        <f t="shared" si="3"/>
        <v>100000</v>
      </c>
      <c r="L8" s="5">
        <f t="shared" si="4"/>
        <v>21262000</v>
      </c>
    </row>
    <row r="9" spans="1:12" x14ac:dyDescent="0.35">
      <c r="A9" s="4" t="s">
        <v>48</v>
      </c>
      <c r="B9" s="4">
        <v>2014</v>
      </c>
      <c r="C9" s="3">
        <v>171</v>
      </c>
      <c r="D9" s="3">
        <v>159</v>
      </c>
      <c r="E9" s="3">
        <v>9</v>
      </c>
      <c r="F9" s="3">
        <f t="shared" si="0"/>
        <v>339</v>
      </c>
      <c r="G9" s="7"/>
      <c r="H9" s="4">
        <v>2014</v>
      </c>
      <c r="I9" s="12">
        <f t="shared" si="1"/>
        <v>9918000</v>
      </c>
      <c r="J9" s="12">
        <f t="shared" si="2"/>
        <v>16695000</v>
      </c>
      <c r="K9" s="12">
        <f t="shared" si="3"/>
        <v>225000</v>
      </c>
      <c r="L9" s="5">
        <f t="shared" si="4"/>
        <v>26838000</v>
      </c>
    </row>
    <row r="10" spans="1:12" x14ac:dyDescent="0.35">
      <c r="A10" s="4" t="s">
        <v>49</v>
      </c>
      <c r="B10" s="4">
        <v>2014</v>
      </c>
      <c r="C10" s="3">
        <v>145</v>
      </c>
      <c r="D10" s="3">
        <v>85</v>
      </c>
      <c r="E10" s="3">
        <v>6</v>
      </c>
      <c r="F10" s="3">
        <f t="shared" si="0"/>
        <v>236</v>
      </c>
      <c r="G10" s="7"/>
      <c r="H10" s="4">
        <v>2014</v>
      </c>
      <c r="I10" s="12">
        <f t="shared" si="1"/>
        <v>8410000</v>
      </c>
      <c r="J10" s="12">
        <f t="shared" si="2"/>
        <v>8925000</v>
      </c>
      <c r="K10" s="12">
        <f t="shared" si="3"/>
        <v>150000</v>
      </c>
      <c r="L10" s="5">
        <f t="shared" si="4"/>
        <v>17485000</v>
      </c>
    </row>
    <row r="11" spans="1:12" x14ac:dyDescent="0.35">
      <c r="A11" s="4" t="s">
        <v>50</v>
      </c>
      <c r="B11" s="4">
        <v>2014</v>
      </c>
      <c r="C11" s="3">
        <v>187</v>
      </c>
      <c r="D11" s="3">
        <v>165</v>
      </c>
      <c r="E11" s="3">
        <v>6</v>
      </c>
      <c r="F11" s="3">
        <f t="shared" si="0"/>
        <v>358</v>
      </c>
      <c r="G11" s="7"/>
      <c r="H11" s="4">
        <v>2014</v>
      </c>
      <c r="I11" s="12">
        <f t="shared" si="1"/>
        <v>10846000</v>
      </c>
      <c r="J11" s="12">
        <f t="shared" si="2"/>
        <v>17325000</v>
      </c>
      <c r="K11" s="12">
        <f t="shared" si="3"/>
        <v>150000</v>
      </c>
      <c r="L11" s="5">
        <f t="shared" si="4"/>
        <v>28321000</v>
      </c>
    </row>
    <row r="12" spans="1:12" x14ac:dyDescent="0.35">
      <c r="A12" s="4" t="s">
        <v>51</v>
      </c>
      <c r="B12" s="4">
        <v>2014</v>
      </c>
      <c r="C12" s="3">
        <v>179</v>
      </c>
      <c r="D12" s="3">
        <v>181</v>
      </c>
      <c r="E12" s="3">
        <v>13</v>
      </c>
      <c r="F12" s="3">
        <f t="shared" si="0"/>
        <v>373</v>
      </c>
      <c r="G12" s="7"/>
      <c r="H12" s="4">
        <v>2014</v>
      </c>
      <c r="I12" s="12">
        <f t="shared" si="1"/>
        <v>10382000</v>
      </c>
      <c r="J12" s="12">
        <f t="shared" si="2"/>
        <v>19005000</v>
      </c>
      <c r="K12" s="12">
        <f t="shared" si="3"/>
        <v>325000</v>
      </c>
      <c r="L12" s="5">
        <f t="shared" si="4"/>
        <v>29712000</v>
      </c>
    </row>
    <row r="13" spans="1:12" x14ac:dyDescent="0.35">
      <c r="A13" s="4" t="s">
        <v>52</v>
      </c>
      <c r="B13" s="4">
        <v>2014</v>
      </c>
      <c r="C13" s="3">
        <v>153</v>
      </c>
      <c r="D13" s="3">
        <v>161</v>
      </c>
      <c r="E13" s="3">
        <v>5</v>
      </c>
      <c r="F13" s="3">
        <f t="shared" si="0"/>
        <v>319</v>
      </c>
      <c r="G13" s="7"/>
      <c r="H13" s="4">
        <v>2014</v>
      </c>
      <c r="I13" s="12">
        <f t="shared" si="1"/>
        <v>8874000</v>
      </c>
      <c r="J13" s="12">
        <f t="shared" si="2"/>
        <v>16905000</v>
      </c>
      <c r="K13" s="12">
        <f t="shared" si="3"/>
        <v>125000</v>
      </c>
      <c r="L13" s="5">
        <f t="shared" si="4"/>
        <v>25904000</v>
      </c>
    </row>
    <row r="14" spans="1:12" x14ac:dyDescent="0.35">
      <c r="A14" s="4" t="s">
        <v>53</v>
      </c>
      <c r="B14" s="4">
        <v>2014</v>
      </c>
      <c r="C14" s="3">
        <v>216</v>
      </c>
      <c r="D14" s="3">
        <v>205</v>
      </c>
      <c r="E14" s="3">
        <v>4</v>
      </c>
      <c r="F14" s="3">
        <f t="shared" si="0"/>
        <v>425</v>
      </c>
      <c r="G14" s="7"/>
      <c r="H14" s="4">
        <v>2014</v>
      </c>
      <c r="I14" s="12">
        <f t="shared" si="1"/>
        <v>12528000</v>
      </c>
      <c r="J14" s="12">
        <f t="shared" si="2"/>
        <v>21525000</v>
      </c>
      <c r="K14" s="12">
        <f t="shared" si="3"/>
        <v>100000</v>
      </c>
      <c r="L14" s="5">
        <f t="shared" si="4"/>
        <v>34153000</v>
      </c>
    </row>
    <row r="15" spans="1:12" x14ac:dyDescent="0.35">
      <c r="A15" s="4" t="s">
        <v>43</v>
      </c>
      <c r="B15" s="4">
        <v>2015</v>
      </c>
      <c r="C15" s="3">
        <v>250</v>
      </c>
      <c r="D15" s="3">
        <v>312</v>
      </c>
      <c r="E15" s="3">
        <v>6</v>
      </c>
      <c r="F15" s="3">
        <f t="shared" si="0"/>
        <v>568</v>
      </c>
      <c r="G15" s="7"/>
      <c r="H15" s="4">
        <v>2015</v>
      </c>
      <c r="I15" s="12">
        <f t="shared" si="1"/>
        <v>14500000</v>
      </c>
      <c r="J15" s="12">
        <f t="shared" si="2"/>
        <v>32760000</v>
      </c>
      <c r="K15" s="12">
        <f t="shared" si="3"/>
        <v>150000</v>
      </c>
      <c r="L15" s="5">
        <f t="shared" si="4"/>
        <v>47410000</v>
      </c>
    </row>
    <row r="16" spans="1:12" x14ac:dyDescent="0.35">
      <c r="A16" s="4" t="s">
        <v>42</v>
      </c>
      <c r="B16" s="4">
        <v>2015</v>
      </c>
      <c r="C16" s="3">
        <v>245</v>
      </c>
      <c r="D16" s="3">
        <v>243</v>
      </c>
      <c r="E16" s="3">
        <v>25</v>
      </c>
      <c r="F16" s="3">
        <f t="shared" si="0"/>
        <v>513</v>
      </c>
      <c r="G16" s="7"/>
      <c r="H16" s="4">
        <v>2015</v>
      </c>
      <c r="I16" s="12">
        <f t="shared" si="1"/>
        <v>14210000</v>
      </c>
      <c r="J16" s="12">
        <f t="shared" si="2"/>
        <v>25515000</v>
      </c>
      <c r="K16" s="12">
        <f t="shared" si="3"/>
        <v>625000</v>
      </c>
      <c r="L16" s="5">
        <f t="shared" si="4"/>
        <v>40350000</v>
      </c>
    </row>
    <row r="17" spans="1:12" x14ac:dyDescent="0.35">
      <c r="A17" s="4" t="s">
        <v>44</v>
      </c>
      <c r="B17" s="4">
        <v>2015</v>
      </c>
      <c r="C17" s="3">
        <v>272</v>
      </c>
      <c r="D17" s="3">
        <v>238</v>
      </c>
      <c r="E17" s="3">
        <v>17</v>
      </c>
      <c r="F17" s="3">
        <f t="shared" si="0"/>
        <v>527</v>
      </c>
      <c r="G17" s="7"/>
      <c r="H17" s="4">
        <v>2015</v>
      </c>
      <c r="I17" s="12">
        <f t="shared" si="1"/>
        <v>15776000</v>
      </c>
      <c r="J17" s="12">
        <f t="shared" si="2"/>
        <v>24990000</v>
      </c>
      <c r="K17" s="12">
        <f t="shared" si="3"/>
        <v>425000</v>
      </c>
      <c r="L17" s="5">
        <f t="shared" si="4"/>
        <v>41191000</v>
      </c>
    </row>
    <row r="18" spans="1:12" x14ac:dyDescent="0.35">
      <c r="A18" s="4" t="s">
        <v>45</v>
      </c>
      <c r="B18" s="4">
        <v>2015</v>
      </c>
      <c r="C18" s="3">
        <v>205</v>
      </c>
      <c r="D18" s="3">
        <v>227</v>
      </c>
      <c r="E18" s="3">
        <v>11</v>
      </c>
      <c r="F18" s="3">
        <f t="shared" si="0"/>
        <v>443</v>
      </c>
      <c r="G18" s="7"/>
      <c r="H18" s="4">
        <v>2015</v>
      </c>
      <c r="I18" s="12">
        <f t="shared" si="1"/>
        <v>11890000</v>
      </c>
      <c r="J18" s="12">
        <f t="shared" si="2"/>
        <v>23835000</v>
      </c>
      <c r="K18" s="12">
        <f t="shared" si="3"/>
        <v>275000</v>
      </c>
      <c r="L18" s="5">
        <f t="shared" si="4"/>
        <v>36000000</v>
      </c>
    </row>
    <row r="19" spans="1:12" x14ac:dyDescent="0.35">
      <c r="A19" s="4" t="s">
        <v>46</v>
      </c>
      <c r="B19" s="4">
        <v>2015</v>
      </c>
      <c r="C19" s="3">
        <v>211</v>
      </c>
      <c r="D19" s="3">
        <v>208</v>
      </c>
      <c r="E19" s="3">
        <v>18</v>
      </c>
      <c r="F19" s="3">
        <f t="shared" si="0"/>
        <v>437</v>
      </c>
      <c r="G19" s="7"/>
      <c r="H19" s="4">
        <v>2015</v>
      </c>
      <c r="I19" s="12">
        <f t="shared" si="1"/>
        <v>12238000</v>
      </c>
      <c r="J19" s="12">
        <f t="shared" si="2"/>
        <v>21840000</v>
      </c>
      <c r="K19" s="12">
        <f t="shared" si="3"/>
        <v>450000</v>
      </c>
      <c r="L19" s="5">
        <f t="shared" si="4"/>
        <v>34528000</v>
      </c>
    </row>
    <row r="20" spans="1:12" x14ac:dyDescent="0.35">
      <c r="A20" s="4" t="s">
        <v>47</v>
      </c>
      <c r="B20" s="4">
        <v>2015</v>
      </c>
      <c r="C20" s="3">
        <v>211</v>
      </c>
      <c r="D20" s="3">
        <v>221</v>
      </c>
      <c r="E20" s="3">
        <v>14</v>
      </c>
      <c r="F20" s="3">
        <f t="shared" si="0"/>
        <v>446</v>
      </c>
      <c r="G20" s="7"/>
      <c r="H20" s="4">
        <v>2015</v>
      </c>
      <c r="I20" s="12">
        <f t="shared" si="1"/>
        <v>12238000</v>
      </c>
      <c r="J20" s="12">
        <f t="shared" si="2"/>
        <v>23205000</v>
      </c>
      <c r="K20" s="12">
        <f t="shared" si="3"/>
        <v>350000</v>
      </c>
      <c r="L20" s="5">
        <f t="shared" si="4"/>
        <v>35793000</v>
      </c>
    </row>
    <row r="21" spans="1:12" x14ac:dyDescent="0.35">
      <c r="A21" s="4" t="s">
        <v>48</v>
      </c>
      <c r="B21" s="4">
        <v>2015</v>
      </c>
      <c r="C21" s="3">
        <v>236</v>
      </c>
      <c r="D21" s="3">
        <v>231</v>
      </c>
      <c r="E21" s="3">
        <v>8</v>
      </c>
      <c r="F21" s="3">
        <f t="shared" si="0"/>
        <v>475</v>
      </c>
      <c r="G21" s="7"/>
      <c r="H21" s="4">
        <v>2015</v>
      </c>
      <c r="I21" s="12">
        <f t="shared" si="1"/>
        <v>13688000</v>
      </c>
      <c r="J21" s="12">
        <f t="shared" si="2"/>
        <v>24255000</v>
      </c>
      <c r="K21" s="12">
        <f t="shared" si="3"/>
        <v>200000</v>
      </c>
      <c r="L21" s="5">
        <f t="shared" si="4"/>
        <v>38143000</v>
      </c>
    </row>
    <row r="22" spans="1:12" x14ac:dyDescent="0.35">
      <c r="A22" s="4" t="s">
        <v>49</v>
      </c>
      <c r="B22" s="4">
        <v>2015</v>
      </c>
      <c r="C22" s="3">
        <v>236</v>
      </c>
      <c r="D22" s="3">
        <v>168</v>
      </c>
      <c r="E22" s="3">
        <v>4</v>
      </c>
      <c r="F22" s="3">
        <f t="shared" si="0"/>
        <v>408</v>
      </c>
      <c r="G22" s="7"/>
      <c r="H22" s="4">
        <v>2015</v>
      </c>
      <c r="I22" s="12">
        <f t="shared" si="1"/>
        <v>13688000</v>
      </c>
      <c r="J22" s="12">
        <f t="shared" si="2"/>
        <v>17640000</v>
      </c>
      <c r="K22" s="12">
        <f t="shared" si="3"/>
        <v>100000</v>
      </c>
      <c r="L22" s="5">
        <f t="shared" si="4"/>
        <v>31428000</v>
      </c>
    </row>
    <row r="23" spans="1:12" x14ac:dyDescent="0.35">
      <c r="A23" s="4" t="s">
        <v>50</v>
      </c>
      <c r="B23" s="4">
        <v>2015</v>
      </c>
      <c r="C23" s="3">
        <v>287</v>
      </c>
      <c r="D23" s="3">
        <v>325</v>
      </c>
      <c r="E23" s="3">
        <v>10</v>
      </c>
      <c r="F23" s="3">
        <f t="shared" si="0"/>
        <v>622</v>
      </c>
      <c r="G23" s="7"/>
      <c r="H23" s="4">
        <v>2015</v>
      </c>
      <c r="I23" s="12">
        <f t="shared" si="1"/>
        <v>16646000</v>
      </c>
      <c r="J23" s="12">
        <f t="shared" si="2"/>
        <v>34125000</v>
      </c>
      <c r="K23" s="12">
        <f t="shared" si="3"/>
        <v>250000</v>
      </c>
      <c r="L23" s="5">
        <f t="shared" si="4"/>
        <v>51021000</v>
      </c>
    </row>
    <row r="24" spans="1:12" x14ac:dyDescent="0.35">
      <c r="A24" s="4" t="s">
        <v>51</v>
      </c>
      <c r="B24" s="4">
        <v>2015</v>
      </c>
      <c r="C24" s="3">
        <v>269</v>
      </c>
      <c r="D24" s="3">
        <v>297</v>
      </c>
      <c r="E24" s="3">
        <v>18</v>
      </c>
      <c r="F24" s="3">
        <f t="shared" si="0"/>
        <v>584</v>
      </c>
      <c r="G24" s="7"/>
      <c r="H24" s="4">
        <v>2015</v>
      </c>
      <c r="I24" s="12">
        <f t="shared" si="1"/>
        <v>15602000</v>
      </c>
      <c r="J24" s="12">
        <f t="shared" si="2"/>
        <v>31185000</v>
      </c>
      <c r="K24" s="12">
        <f t="shared" si="3"/>
        <v>450000</v>
      </c>
      <c r="L24" s="5">
        <f t="shared" si="4"/>
        <v>47237000</v>
      </c>
    </row>
    <row r="25" spans="1:12" x14ac:dyDescent="0.35">
      <c r="A25" s="4" t="s">
        <v>52</v>
      </c>
      <c r="B25" s="4">
        <v>2015</v>
      </c>
      <c r="C25" s="3">
        <v>309</v>
      </c>
      <c r="D25" s="3">
        <v>308</v>
      </c>
      <c r="E25" s="3">
        <v>4</v>
      </c>
      <c r="F25" s="3">
        <f t="shared" si="0"/>
        <v>621</v>
      </c>
      <c r="G25" s="7"/>
      <c r="H25" s="4">
        <v>2015</v>
      </c>
      <c r="I25" s="12">
        <f t="shared" si="1"/>
        <v>17922000</v>
      </c>
      <c r="J25" s="12">
        <f t="shared" si="2"/>
        <v>32340000</v>
      </c>
      <c r="K25" s="12">
        <f t="shared" si="3"/>
        <v>100000</v>
      </c>
      <c r="L25" s="5">
        <f t="shared" si="4"/>
        <v>50362000</v>
      </c>
    </row>
    <row r="26" spans="1:12" x14ac:dyDescent="0.35">
      <c r="A26" s="4" t="s">
        <v>53</v>
      </c>
      <c r="B26" s="4">
        <v>2015</v>
      </c>
      <c r="C26" s="3">
        <v>309</v>
      </c>
      <c r="D26" s="3">
        <v>308</v>
      </c>
      <c r="E26" s="3">
        <v>4</v>
      </c>
      <c r="F26" s="3">
        <f t="shared" si="0"/>
        <v>621</v>
      </c>
      <c r="G26" s="7"/>
      <c r="H26" s="4">
        <v>2015</v>
      </c>
      <c r="I26" s="12">
        <f t="shared" si="1"/>
        <v>17922000</v>
      </c>
      <c r="J26" s="12">
        <f t="shared" si="2"/>
        <v>32340000</v>
      </c>
      <c r="K26" s="12">
        <f t="shared" si="3"/>
        <v>100000</v>
      </c>
      <c r="L26" s="5">
        <f t="shared" si="4"/>
        <v>50362000</v>
      </c>
    </row>
    <row r="27" spans="1:12" ht="15.5" x14ac:dyDescent="0.35">
      <c r="A27" s="13" t="s">
        <v>27</v>
      </c>
      <c r="B27" s="13"/>
      <c r="C27" s="14">
        <f>SUM(C3:C26)</f>
        <v>5008</v>
      </c>
      <c r="D27" s="14">
        <f t="shared" ref="D27:F27" si="5">SUM(D3:D26)</f>
        <v>4631</v>
      </c>
      <c r="E27" s="14">
        <f t="shared" si="5"/>
        <v>206</v>
      </c>
      <c r="F27" s="14">
        <f t="shared" si="5"/>
        <v>9845</v>
      </c>
      <c r="G27" s="28"/>
      <c r="I27" s="14">
        <f>SUM(I3:I26)</f>
        <v>290464000</v>
      </c>
      <c r="J27" s="14">
        <f t="shared" ref="J27:L27" si="6">SUM(J3:J26)</f>
        <v>486255000</v>
      </c>
      <c r="K27" s="14">
        <f t="shared" si="6"/>
        <v>5150000</v>
      </c>
      <c r="L27" s="14">
        <f t="shared" si="6"/>
        <v>781869000</v>
      </c>
    </row>
    <row r="28" spans="1:12" ht="15.5" x14ac:dyDescent="0.35">
      <c r="A28" s="15" t="s">
        <v>0</v>
      </c>
      <c r="B28" s="15"/>
      <c r="C28" s="16">
        <f>AVERAGE(C3:C26)</f>
        <v>208.66666666666666</v>
      </c>
      <c r="D28" s="16">
        <f t="shared" ref="D28:F28" si="7">AVERAGE(D3:D26)</f>
        <v>192.95833333333334</v>
      </c>
      <c r="E28" s="16">
        <f t="shared" si="7"/>
        <v>8.5833333333333339</v>
      </c>
      <c r="F28" s="16">
        <f t="shared" si="7"/>
        <v>410.20833333333331</v>
      </c>
      <c r="G28" s="17"/>
      <c r="I28" s="16">
        <v>10479545.454545455</v>
      </c>
      <c r="J28" s="16">
        <v>16241590.909090908</v>
      </c>
      <c r="K28" s="16">
        <v>193181.81818181818</v>
      </c>
      <c r="L28" s="16">
        <v>26914318.181818184</v>
      </c>
    </row>
    <row r="29" spans="1:12" x14ac:dyDescent="0.35">
      <c r="A29"/>
      <c r="B29"/>
      <c r="C29"/>
      <c r="D29"/>
      <c r="E29"/>
      <c r="F29"/>
      <c r="G29"/>
      <c r="I29"/>
      <c r="J29"/>
      <c r="K29"/>
      <c r="L29"/>
    </row>
    <row r="30" spans="1:12" ht="15.5" x14ac:dyDescent="0.35">
      <c r="A30" s="15" t="s">
        <v>28</v>
      </c>
      <c r="B30" s="15"/>
      <c r="C30" s="16">
        <f>SUM(C15:C27)</f>
        <v>8048</v>
      </c>
      <c r="D30" s="16">
        <f t="shared" ref="D30:F30" si="8">SUM(D15:D27)</f>
        <v>7717</v>
      </c>
      <c r="E30" s="16">
        <f t="shared" si="8"/>
        <v>345</v>
      </c>
      <c r="F30" s="16">
        <f t="shared" si="8"/>
        <v>16110</v>
      </c>
      <c r="G30" s="17"/>
      <c r="I30" s="16">
        <f>SUM(I14:I26)</f>
        <v>188848000</v>
      </c>
      <c r="J30" s="16">
        <f t="shared" ref="J30:L30" si="9">SUM(J14:J26)</f>
        <v>345555000</v>
      </c>
      <c r="K30" s="16">
        <f t="shared" si="9"/>
        <v>3575000</v>
      </c>
      <c r="L30" s="16">
        <f t="shared" si="9"/>
        <v>537978000</v>
      </c>
    </row>
    <row r="31" spans="1:12" ht="15.5" x14ac:dyDescent="0.35">
      <c r="A31" s="15" t="s">
        <v>0</v>
      </c>
      <c r="B31" s="15"/>
      <c r="C31" s="16">
        <f>+C30/12</f>
        <v>670.66666666666663</v>
      </c>
      <c r="D31" s="16">
        <f t="shared" ref="D31:F31" si="10">+D30/12</f>
        <v>643.08333333333337</v>
      </c>
      <c r="E31" s="16">
        <f t="shared" si="10"/>
        <v>28.75</v>
      </c>
      <c r="F31" s="16">
        <f t="shared" si="10"/>
        <v>1342.5</v>
      </c>
      <c r="G31" s="17"/>
      <c r="I31" s="16">
        <f>+I30/12</f>
        <v>15737333.333333334</v>
      </c>
      <c r="J31" s="16">
        <f t="shared" ref="J31:L31" si="11">+J30/12</f>
        <v>28796250</v>
      </c>
      <c r="K31" s="16">
        <f t="shared" si="11"/>
        <v>297916.66666666669</v>
      </c>
      <c r="L31" s="16">
        <f t="shared" si="11"/>
        <v>44831500</v>
      </c>
    </row>
    <row r="33" spans="1:11" ht="24.75" customHeight="1" x14ac:dyDescent="0.35"/>
    <row r="34" spans="1:11" ht="27.75" customHeight="1" x14ac:dyDescent="0.35"/>
    <row r="35" spans="1:11" ht="20.25" customHeight="1" x14ac:dyDescent="0.35">
      <c r="B35" s="19"/>
      <c r="C35" s="19"/>
      <c r="D35" s="19"/>
      <c r="E35" s="19"/>
    </row>
    <row r="36" spans="1:11" x14ac:dyDescent="0.35">
      <c r="F36" s="19"/>
      <c r="G36" s="19"/>
    </row>
    <row r="37" spans="1:11" x14ac:dyDescent="0.35">
      <c r="A37" t="s">
        <v>37</v>
      </c>
      <c r="B37" t="s">
        <v>39</v>
      </c>
      <c r="C37" t="s">
        <v>40</v>
      </c>
      <c r="D37" t="s">
        <v>41</v>
      </c>
    </row>
    <row r="38" spans="1:11" x14ac:dyDescent="0.35">
      <c r="A38" s="26">
        <v>2014</v>
      </c>
      <c r="B38" s="29">
        <v>1968</v>
      </c>
      <c r="C38" s="29">
        <v>1545</v>
      </c>
      <c r="D38" s="29">
        <v>67</v>
      </c>
    </row>
    <row r="39" spans="1:11" x14ac:dyDescent="0.35">
      <c r="A39" s="26">
        <v>2015</v>
      </c>
      <c r="B39" s="29">
        <v>3040</v>
      </c>
      <c r="C39" s="29">
        <v>3086</v>
      </c>
      <c r="D39" s="29">
        <v>139</v>
      </c>
    </row>
    <row r="40" spans="1:11" x14ac:dyDescent="0.35">
      <c r="A40" s="26" t="s">
        <v>38</v>
      </c>
      <c r="B40" s="29">
        <v>5008</v>
      </c>
      <c r="C40" s="29">
        <v>4631</v>
      </c>
      <c r="D40" s="29">
        <v>206</v>
      </c>
      <c r="I40"/>
      <c r="J40"/>
      <c r="K40"/>
    </row>
    <row r="41" spans="1:11" x14ac:dyDescent="0.35">
      <c r="A41"/>
      <c r="B41"/>
      <c r="C41"/>
      <c r="I41"/>
      <c r="J41"/>
      <c r="K41"/>
    </row>
    <row r="42" spans="1:11" x14ac:dyDescent="0.35">
      <c r="A42"/>
      <c r="B42"/>
      <c r="C42"/>
      <c r="I42"/>
      <c r="J42"/>
      <c r="K42"/>
    </row>
    <row r="43" spans="1:11" x14ac:dyDescent="0.35">
      <c r="A43"/>
      <c r="B43"/>
      <c r="C43"/>
      <c r="I43"/>
      <c r="J43"/>
      <c r="K43"/>
    </row>
    <row r="44" spans="1:11" x14ac:dyDescent="0.35">
      <c r="A44"/>
      <c r="B44"/>
      <c r="C44"/>
      <c r="I44"/>
      <c r="J44"/>
      <c r="K44"/>
    </row>
    <row r="45" spans="1:11" x14ac:dyDescent="0.35">
      <c r="A45"/>
      <c r="B45"/>
      <c r="C45"/>
      <c r="I45"/>
      <c r="J45"/>
      <c r="K45"/>
    </row>
    <row r="46" spans="1:11" x14ac:dyDescent="0.35">
      <c r="A46" t="s">
        <v>37</v>
      </c>
      <c r="B46" t="s">
        <v>39</v>
      </c>
      <c r="C46" t="s">
        <v>40</v>
      </c>
      <c r="D46" t="s">
        <v>41</v>
      </c>
      <c r="I46"/>
      <c r="J46"/>
      <c r="K46"/>
    </row>
    <row r="47" spans="1:11" x14ac:dyDescent="0.35">
      <c r="A47" s="26">
        <v>2014</v>
      </c>
      <c r="B47" s="30">
        <v>114144000</v>
      </c>
      <c r="C47" s="30">
        <v>162225000</v>
      </c>
      <c r="D47" s="30">
        <v>1675000</v>
      </c>
      <c r="I47"/>
      <c r="J47"/>
      <c r="K47"/>
    </row>
    <row r="48" spans="1:11" x14ac:dyDescent="0.35">
      <c r="A48" s="26">
        <v>2015</v>
      </c>
      <c r="B48" s="30">
        <v>176320000</v>
      </c>
      <c r="C48" s="30">
        <v>324030000</v>
      </c>
      <c r="D48" s="30">
        <v>3475000</v>
      </c>
      <c r="I48"/>
      <c r="J48"/>
      <c r="K48"/>
    </row>
    <row r="49" spans="1:11" x14ac:dyDescent="0.35">
      <c r="A49" s="26" t="s">
        <v>38</v>
      </c>
      <c r="B49" s="30">
        <v>290464000</v>
      </c>
      <c r="C49" s="30">
        <v>486255000</v>
      </c>
      <c r="D49" s="30">
        <v>5150000</v>
      </c>
      <c r="I49"/>
      <c r="J49"/>
      <c r="K49"/>
    </row>
    <row r="50" spans="1:11" x14ac:dyDescent="0.35">
      <c r="A50"/>
      <c r="B50"/>
      <c r="C50"/>
      <c r="I50"/>
      <c r="J50"/>
      <c r="K50"/>
    </row>
    <row r="51" spans="1:11" x14ac:dyDescent="0.35">
      <c r="A51"/>
      <c r="B51"/>
      <c r="C51"/>
      <c r="I51"/>
      <c r="J51"/>
      <c r="K51"/>
    </row>
    <row r="52" spans="1:11" x14ac:dyDescent="0.35">
      <c r="A52"/>
      <c r="B52"/>
      <c r="C52"/>
      <c r="I52"/>
      <c r="J52"/>
      <c r="K52"/>
    </row>
    <row r="53" spans="1:11" x14ac:dyDescent="0.35">
      <c r="A53"/>
      <c r="B53"/>
      <c r="C53"/>
      <c r="I53"/>
      <c r="J53"/>
      <c r="K53"/>
    </row>
    <row r="54" spans="1:11" x14ac:dyDescent="0.35">
      <c r="A54"/>
      <c r="B54"/>
      <c r="C54"/>
    </row>
    <row r="55" spans="1:11" x14ac:dyDescent="0.35">
      <c r="A55"/>
    </row>
    <row r="56" spans="1:11" x14ac:dyDescent="0.35">
      <c r="A56"/>
    </row>
    <row r="57" spans="1:11" x14ac:dyDescent="0.35">
      <c r="A57"/>
    </row>
    <row r="58" spans="1:11" x14ac:dyDescent="0.35">
      <c r="A58"/>
    </row>
    <row r="59" spans="1:11" x14ac:dyDescent="0.35">
      <c r="A59"/>
    </row>
    <row r="60" spans="1:11" x14ac:dyDescent="0.35">
      <c r="A60"/>
    </row>
    <row r="61" spans="1:11" x14ac:dyDescent="0.35">
      <c r="A61"/>
    </row>
    <row r="62" spans="1:11" x14ac:dyDescent="0.35">
      <c r="A62"/>
    </row>
    <row r="70" spans="1:11" ht="43.5" x14ac:dyDescent="0.35">
      <c r="A70" s="20" t="s">
        <v>29</v>
      </c>
      <c r="B70" s="21">
        <v>49380</v>
      </c>
      <c r="C70" s="21">
        <v>21629</v>
      </c>
      <c r="D70" s="21">
        <v>2184</v>
      </c>
      <c r="E70" s="21">
        <f>SUM(B70:D70)</f>
        <v>73193</v>
      </c>
    </row>
    <row r="72" spans="1:11" x14ac:dyDescent="0.35">
      <c r="A72" s="2" t="s">
        <v>30</v>
      </c>
      <c r="B72" s="6" t="e">
        <f>+#REF!/B70</f>
        <v>#REF!</v>
      </c>
      <c r="C72" s="6" t="e">
        <f>+#REF!/C70</f>
        <v>#REF!</v>
      </c>
      <c r="D72" s="6" t="e">
        <f>+#REF!/D70</f>
        <v>#REF!</v>
      </c>
      <c r="E72" s="6" t="e">
        <f>+#REF!/E70</f>
        <v>#REF!</v>
      </c>
    </row>
    <row r="73" spans="1:11" x14ac:dyDescent="0.35">
      <c r="A73" s="22"/>
    </row>
    <row r="74" spans="1:11" x14ac:dyDescent="0.35">
      <c r="A74" s="2" t="s">
        <v>31</v>
      </c>
      <c r="B74" s="6">
        <v>0.2</v>
      </c>
      <c r="C74" s="6">
        <v>0.2</v>
      </c>
      <c r="D74" s="6">
        <v>0.2</v>
      </c>
      <c r="E74" s="6"/>
    </row>
    <row r="75" spans="1:11" x14ac:dyDescent="0.35">
      <c r="A75" s="22"/>
    </row>
    <row r="76" spans="1:11" x14ac:dyDescent="0.35">
      <c r="A76" s="23" t="s">
        <v>32</v>
      </c>
      <c r="B76" s="23">
        <f>+B70*B74</f>
        <v>9876</v>
      </c>
      <c r="C76" s="23">
        <f t="shared" ref="C76:E76" si="12">+C70*C74</f>
        <v>4325.8</v>
      </c>
      <c r="D76" s="23">
        <f t="shared" si="12"/>
        <v>436.8</v>
      </c>
      <c r="E76" s="23">
        <f t="shared" si="12"/>
        <v>0</v>
      </c>
    </row>
    <row r="77" spans="1:11" x14ac:dyDescent="0.35">
      <c r="H77" s="18" t="e">
        <f>+#REF!*B76</f>
        <v>#REF!</v>
      </c>
      <c r="I77" s="18" t="e">
        <f>+#REF!*C76</f>
        <v>#REF!</v>
      </c>
      <c r="J77" s="18" t="e">
        <f>+#REF!*D76</f>
        <v>#REF!</v>
      </c>
      <c r="K77" s="24" t="e">
        <f>SUM(H77:J77)</f>
        <v>#REF!</v>
      </c>
    </row>
  </sheetData>
  <pageMargins left="0.7" right="0.7" top="0.75" bottom="0.75" header="0.3" footer="0.3"/>
  <ignoredErrors>
    <ignoredError sqref="F3:F26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5"/>
  <sheetViews>
    <sheetView topLeftCell="A11" workbookViewId="0">
      <pane xSplit="1" topLeftCell="B1" activePane="topRight" state="frozen"/>
      <selection pane="topRight" activeCell="AI12" sqref="AI12"/>
    </sheetView>
  </sheetViews>
  <sheetFormatPr baseColWidth="10" defaultRowHeight="14.5" x14ac:dyDescent="0.35"/>
  <cols>
    <col min="2" max="4" width="14.1796875" bestFit="1" customWidth="1"/>
    <col min="5" max="8" width="14.26953125" bestFit="1" customWidth="1"/>
    <col min="9" max="9" width="14.1796875" bestFit="1" customWidth="1"/>
    <col min="10" max="25" width="14.26953125" bestFit="1" customWidth="1"/>
    <col min="26" max="26" width="14.54296875" bestFit="1" customWidth="1"/>
    <col min="27" max="27" width="15.453125" customWidth="1"/>
    <col min="28" max="28" width="14.7265625" customWidth="1"/>
    <col min="29" max="30" width="13.54296875" customWidth="1"/>
  </cols>
  <sheetData>
    <row r="1" spans="1:35" x14ac:dyDescent="0.35">
      <c r="A1" t="s">
        <v>81</v>
      </c>
      <c r="B1" t="s">
        <v>57</v>
      </c>
      <c r="C1" s="31" t="s">
        <v>58</v>
      </c>
      <c r="D1" t="s">
        <v>59</v>
      </c>
      <c r="E1" t="s">
        <v>63</v>
      </c>
      <c r="F1" s="31" t="s">
        <v>65</v>
      </c>
      <c r="G1" s="31" t="s">
        <v>64</v>
      </c>
      <c r="H1" s="31" t="s">
        <v>66</v>
      </c>
      <c r="I1" s="31" t="s">
        <v>67</v>
      </c>
      <c r="J1" s="31" t="s">
        <v>68</v>
      </c>
      <c r="K1" s="31" t="s">
        <v>69</v>
      </c>
      <c r="L1" s="31" t="s">
        <v>70</v>
      </c>
      <c r="M1" s="31" t="s">
        <v>71</v>
      </c>
      <c r="N1" t="s">
        <v>60</v>
      </c>
      <c r="O1" s="31" t="s">
        <v>61</v>
      </c>
      <c r="P1" t="s">
        <v>62</v>
      </c>
      <c r="Q1" t="s">
        <v>72</v>
      </c>
      <c r="R1" s="31" t="s">
        <v>73</v>
      </c>
      <c r="S1" s="31" t="s">
        <v>74</v>
      </c>
      <c r="T1" s="31" t="s">
        <v>75</v>
      </c>
      <c r="U1" s="31" t="s">
        <v>76</v>
      </c>
      <c r="V1" s="31" t="s">
        <v>77</v>
      </c>
      <c r="W1" s="31" t="s">
        <v>78</v>
      </c>
      <c r="X1" s="31" t="s">
        <v>79</v>
      </c>
      <c r="Y1" s="31" t="s">
        <v>80</v>
      </c>
      <c r="Z1" t="s">
        <v>82</v>
      </c>
      <c r="AA1" s="31" t="s">
        <v>83</v>
      </c>
      <c r="AB1" t="s">
        <v>98</v>
      </c>
      <c r="AC1" t="s">
        <v>99</v>
      </c>
      <c r="AD1" t="s">
        <v>100</v>
      </c>
      <c r="AE1" t="s">
        <v>101</v>
      </c>
      <c r="AF1" t="s">
        <v>111</v>
      </c>
      <c r="AG1" t="s">
        <v>112</v>
      </c>
      <c r="AH1" t="s">
        <v>113</v>
      </c>
    </row>
    <row r="2" spans="1:35" x14ac:dyDescent="0.35">
      <c r="A2" t="s">
        <v>54</v>
      </c>
      <c r="B2">
        <v>138</v>
      </c>
      <c r="C2">
        <v>142</v>
      </c>
      <c r="D2">
        <v>166</v>
      </c>
      <c r="E2">
        <v>180</v>
      </c>
      <c r="F2">
        <v>147</v>
      </c>
      <c r="G2">
        <v>144</v>
      </c>
      <c r="H2">
        <v>171</v>
      </c>
      <c r="I2">
        <v>145</v>
      </c>
      <c r="J2">
        <v>187</v>
      </c>
      <c r="K2">
        <v>179</v>
      </c>
      <c r="L2">
        <v>153</v>
      </c>
      <c r="M2">
        <v>216</v>
      </c>
      <c r="N2">
        <v>250</v>
      </c>
      <c r="O2">
        <v>245</v>
      </c>
      <c r="P2">
        <v>272</v>
      </c>
      <c r="Q2">
        <v>205</v>
      </c>
      <c r="R2">
        <v>211</v>
      </c>
      <c r="S2">
        <v>211</v>
      </c>
      <c r="T2">
        <v>236</v>
      </c>
      <c r="U2">
        <v>236</v>
      </c>
      <c r="V2">
        <v>287</v>
      </c>
      <c r="W2">
        <v>269</v>
      </c>
      <c r="X2">
        <v>309</v>
      </c>
      <c r="Y2">
        <v>309</v>
      </c>
      <c r="Z2">
        <v>331</v>
      </c>
      <c r="AA2">
        <v>315</v>
      </c>
      <c r="AB2">
        <v>368</v>
      </c>
      <c r="AC2">
        <v>252</v>
      </c>
      <c r="AD2">
        <v>232</v>
      </c>
      <c r="AE2">
        <v>279</v>
      </c>
    </row>
    <row r="3" spans="1:35" x14ac:dyDescent="0.35">
      <c r="A3" t="s">
        <v>55</v>
      </c>
      <c r="B3">
        <v>72</v>
      </c>
      <c r="C3">
        <v>93</v>
      </c>
      <c r="D3">
        <v>74</v>
      </c>
      <c r="E3">
        <v>100</v>
      </c>
      <c r="F3">
        <v>128</v>
      </c>
      <c r="G3">
        <v>122</v>
      </c>
      <c r="H3">
        <v>159</v>
      </c>
      <c r="I3">
        <v>85</v>
      </c>
      <c r="J3">
        <v>165</v>
      </c>
      <c r="K3">
        <v>181</v>
      </c>
      <c r="L3">
        <v>161</v>
      </c>
      <c r="M3">
        <v>205</v>
      </c>
      <c r="N3">
        <v>312</v>
      </c>
      <c r="O3">
        <v>243</v>
      </c>
      <c r="P3">
        <v>238</v>
      </c>
      <c r="Q3">
        <v>227</v>
      </c>
      <c r="R3">
        <v>208</v>
      </c>
      <c r="S3">
        <v>221</v>
      </c>
      <c r="T3">
        <v>231</v>
      </c>
      <c r="U3">
        <v>168</v>
      </c>
      <c r="V3">
        <v>325</v>
      </c>
      <c r="W3">
        <v>297</v>
      </c>
      <c r="X3">
        <v>308</v>
      </c>
      <c r="Y3">
        <v>308</v>
      </c>
      <c r="Z3">
        <v>253</v>
      </c>
      <c r="AA3">
        <v>309</v>
      </c>
      <c r="AB3">
        <v>254</v>
      </c>
      <c r="AC3">
        <v>246</v>
      </c>
      <c r="AD3">
        <v>174</v>
      </c>
      <c r="AE3">
        <v>179</v>
      </c>
    </row>
    <row r="4" spans="1:35" x14ac:dyDescent="0.35">
      <c r="A4" t="s">
        <v>56</v>
      </c>
      <c r="B4">
        <v>0</v>
      </c>
      <c r="C4">
        <v>6</v>
      </c>
      <c r="D4">
        <v>8</v>
      </c>
      <c r="E4">
        <v>4</v>
      </c>
      <c r="F4">
        <v>2</v>
      </c>
      <c r="G4">
        <v>4</v>
      </c>
      <c r="H4">
        <v>9</v>
      </c>
      <c r="I4">
        <v>6</v>
      </c>
      <c r="J4">
        <v>6</v>
      </c>
      <c r="K4">
        <v>13</v>
      </c>
      <c r="L4">
        <v>5</v>
      </c>
      <c r="M4">
        <v>4</v>
      </c>
      <c r="N4">
        <v>6</v>
      </c>
      <c r="O4">
        <v>25</v>
      </c>
      <c r="P4">
        <v>17</v>
      </c>
      <c r="Q4">
        <v>11</v>
      </c>
      <c r="R4">
        <v>18</v>
      </c>
      <c r="S4">
        <v>14</v>
      </c>
      <c r="T4">
        <v>8</v>
      </c>
      <c r="U4">
        <v>4</v>
      </c>
      <c r="V4">
        <v>10</v>
      </c>
      <c r="W4">
        <v>18</v>
      </c>
      <c r="X4">
        <v>4</v>
      </c>
      <c r="Y4">
        <v>4</v>
      </c>
      <c r="Z4">
        <v>3</v>
      </c>
      <c r="AA4">
        <v>17</v>
      </c>
      <c r="AB4">
        <v>12</v>
      </c>
      <c r="AC4">
        <v>8</v>
      </c>
      <c r="AD4">
        <v>11</v>
      </c>
      <c r="AE4">
        <v>8</v>
      </c>
      <c r="AH4" s="32"/>
    </row>
    <row r="5" spans="1:35" x14ac:dyDescent="0.35">
      <c r="A5" t="s">
        <v>27</v>
      </c>
      <c r="B5">
        <v>210</v>
      </c>
      <c r="C5">
        <v>241</v>
      </c>
      <c r="D5">
        <v>248</v>
      </c>
      <c r="E5">
        <v>284</v>
      </c>
      <c r="F5">
        <v>277</v>
      </c>
      <c r="G5">
        <v>270</v>
      </c>
      <c r="H5">
        <v>339</v>
      </c>
      <c r="I5">
        <v>236</v>
      </c>
      <c r="J5">
        <v>358</v>
      </c>
      <c r="K5">
        <v>373</v>
      </c>
      <c r="L5">
        <v>319</v>
      </c>
      <c r="M5">
        <v>425</v>
      </c>
      <c r="N5">
        <v>568</v>
      </c>
      <c r="O5">
        <v>513</v>
      </c>
      <c r="P5">
        <v>527</v>
      </c>
      <c r="Q5">
        <v>443</v>
      </c>
      <c r="R5">
        <v>437</v>
      </c>
      <c r="S5">
        <v>446</v>
      </c>
      <c r="T5">
        <v>475</v>
      </c>
      <c r="U5">
        <v>408</v>
      </c>
      <c r="V5">
        <v>622</v>
      </c>
      <c r="W5">
        <v>584</v>
      </c>
      <c r="X5">
        <v>621</v>
      </c>
      <c r="Y5">
        <v>621</v>
      </c>
      <c r="Z5">
        <f>SUM(Z2:Z4)</f>
        <v>587</v>
      </c>
      <c r="AA5">
        <f>SUM(AA2:AA4)</f>
        <v>641</v>
      </c>
      <c r="AB5">
        <f t="shared" ref="AB5:AC5" si="0">SUM(AB2:AB4)</f>
        <v>634</v>
      </c>
      <c r="AC5">
        <f t="shared" si="0"/>
        <v>506</v>
      </c>
      <c r="AD5">
        <f t="shared" ref="AD5:AE5" si="1">SUM(AD2:AD4)</f>
        <v>417</v>
      </c>
      <c r="AE5">
        <f t="shared" si="1"/>
        <v>466</v>
      </c>
      <c r="AI5" s="29">
        <f>AH5-AH4</f>
        <v>0</v>
      </c>
    </row>
    <row r="6" spans="1:35" x14ac:dyDescent="0.35">
      <c r="AF6" s="50"/>
      <c r="AG6" s="49"/>
      <c r="AI6" s="49"/>
    </row>
    <row r="8" spans="1:35" x14ac:dyDescent="0.35">
      <c r="A8" t="s">
        <v>81</v>
      </c>
      <c r="B8" t="s">
        <v>57</v>
      </c>
      <c r="C8" s="31" t="s">
        <v>58</v>
      </c>
      <c r="D8" t="s">
        <v>59</v>
      </c>
      <c r="E8" t="s">
        <v>63</v>
      </c>
      <c r="F8" s="31" t="s">
        <v>65</v>
      </c>
      <c r="G8" s="31" t="s">
        <v>64</v>
      </c>
      <c r="H8" s="31" t="s">
        <v>66</v>
      </c>
      <c r="I8" s="31" t="s">
        <v>67</v>
      </c>
      <c r="J8" s="31" t="s">
        <v>68</v>
      </c>
      <c r="K8" s="31" t="s">
        <v>69</v>
      </c>
      <c r="L8" s="31" t="s">
        <v>70</v>
      </c>
      <c r="M8" s="31" t="s">
        <v>71</v>
      </c>
      <c r="N8" t="s">
        <v>60</v>
      </c>
      <c r="O8" s="31" t="s">
        <v>61</v>
      </c>
      <c r="P8" t="s">
        <v>62</v>
      </c>
      <c r="Q8" t="s">
        <v>72</v>
      </c>
      <c r="R8" s="31" t="s">
        <v>73</v>
      </c>
      <c r="S8" s="31" t="s">
        <v>74</v>
      </c>
      <c r="T8" s="31" t="s">
        <v>75</v>
      </c>
      <c r="U8" s="31" t="s">
        <v>76</v>
      </c>
      <c r="V8" s="31" t="s">
        <v>77</v>
      </c>
      <c r="W8" s="31" t="s">
        <v>78</v>
      </c>
      <c r="X8" s="31" t="s">
        <v>79</v>
      </c>
      <c r="Y8" s="31" t="s">
        <v>80</v>
      </c>
      <c r="Z8" t="s">
        <v>82</v>
      </c>
      <c r="AA8" s="31" t="s">
        <v>83</v>
      </c>
      <c r="AB8" t="s">
        <v>98</v>
      </c>
      <c r="AC8" t="s">
        <v>99</v>
      </c>
      <c r="AD8" t="s">
        <v>100</v>
      </c>
      <c r="AE8" t="s">
        <v>101</v>
      </c>
    </row>
    <row r="9" spans="1:35" x14ac:dyDescent="0.35">
      <c r="A9" t="s">
        <v>54</v>
      </c>
      <c r="B9" s="47">
        <v>8.0039999999999996</v>
      </c>
      <c r="C9" s="47">
        <v>8.2360000000000007</v>
      </c>
      <c r="D9" s="47">
        <v>9.6280000000000001</v>
      </c>
      <c r="E9" s="47">
        <v>10.44</v>
      </c>
      <c r="F9" s="47">
        <v>8.5259999999999998</v>
      </c>
      <c r="G9" s="47">
        <v>8.3520000000000003</v>
      </c>
      <c r="H9" s="47">
        <v>9.9179999999999993</v>
      </c>
      <c r="I9" s="47">
        <v>8.41</v>
      </c>
      <c r="J9" s="47">
        <v>10.846</v>
      </c>
      <c r="K9" s="47">
        <v>10.382</v>
      </c>
      <c r="L9" s="47">
        <v>8.8740000000000006</v>
      </c>
      <c r="M9" s="47">
        <v>12.528</v>
      </c>
      <c r="N9" s="47">
        <v>14.5</v>
      </c>
      <c r="O9" s="47">
        <v>14.21</v>
      </c>
      <c r="P9" s="47">
        <v>15.776</v>
      </c>
      <c r="Q9" s="47">
        <v>11.89</v>
      </c>
      <c r="R9" s="47">
        <v>12.238</v>
      </c>
      <c r="S9" s="47">
        <v>12.238</v>
      </c>
      <c r="T9" s="47">
        <v>13.688000000000001</v>
      </c>
      <c r="U9" s="47">
        <v>13.688000000000001</v>
      </c>
      <c r="V9" s="47">
        <v>16.646000000000001</v>
      </c>
      <c r="W9" s="47">
        <v>15.602</v>
      </c>
      <c r="X9" s="47">
        <v>17.922000000000001</v>
      </c>
      <c r="Y9" s="47">
        <v>17.922000000000001</v>
      </c>
      <c r="Z9" s="47">
        <v>39.058</v>
      </c>
      <c r="AA9" s="47">
        <v>37.17</v>
      </c>
      <c r="AB9" s="47">
        <v>43.423999999999999</v>
      </c>
      <c r="AC9" s="47">
        <v>29.736000000000001</v>
      </c>
      <c r="AD9" s="47">
        <v>24.5</v>
      </c>
      <c r="AE9" s="47">
        <v>30.6</v>
      </c>
    </row>
    <row r="10" spans="1:35" x14ac:dyDescent="0.35">
      <c r="A10" t="s">
        <v>55</v>
      </c>
      <c r="B10" s="47">
        <v>7.56</v>
      </c>
      <c r="C10" s="47">
        <v>9.7650000000000006</v>
      </c>
      <c r="D10" s="47">
        <v>7.77</v>
      </c>
      <c r="E10" s="47">
        <v>10.5</v>
      </c>
      <c r="F10" s="47">
        <v>13.44</v>
      </c>
      <c r="G10" s="47">
        <v>12.81</v>
      </c>
      <c r="H10" s="47">
        <v>16.695</v>
      </c>
      <c r="I10" s="47">
        <v>8.9250000000000007</v>
      </c>
      <c r="J10" s="47">
        <v>17.324999999999999</v>
      </c>
      <c r="K10" s="47">
        <v>19.004999999999999</v>
      </c>
      <c r="L10" s="47">
        <v>16.905000000000001</v>
      </c>
      <c r="M10" s="47">
        <v>21.524999999999999</v>
      </c>
      <c r="N10" s="47">
        <v>32.76</v>
      </c>
      <c r="O10" s="47">
        <v>25.515000000000001</v>
      </c>
      <c r="P10" s="47">
        <v>24.99</v>
      </c>
      <c r="Q10" s="47">
        <v>23.835000000000001</v>
      </c>
      <c r="R10" s="47">
        <v>21.84</v>
      </c>
      <c r="S10" s="47">
        <v>23.204999999999998</v>
      </c>
      <c r="T10" s="47">
        <v>24.254999999999999</v>
      </c>
      <c r="U10" s="47">
        <v>17.64</v>
      </c>
      <c r="V10" s="47">
        <v>34.125</v>
      </c>
      <c r="W10" s="47">
        <v>31.184999999999999</v>
      </c>
      <c r="X10" s="47">
        <v>32.340000000000003</v>
      </c>
      <c r="Y10" s="47">
        <v>32.340000000000003</v>
      </c>
      <c r="Z10" s="47">
        <v>51.612000000000002</v>
      </c>
      <c r="AA10" s="47">
        <v>63.036000000000001</v>
      </c>
      <c r="AB10" s="47">
        <v>51.816000000000003</v>
      </c>
      <c r="AC10" s="47">
        <v>50.183999999999997</v>
      </c>
      <c r="AD10" s="47">
        <v>33.200000000000003</v>
      </c>
      <c r="AE10" s="47">
        <v>35</v>
      </c>
    </row>
    <row r="11" spans="1:35" x14ac:dyDescent="0.35">
      <c r="A11" t="s">
        <v>56</v>
      </c>
      <c r="B11" s="47">
        <v>0</v>
      </c>
      <c r="C11" s="47">
        <v>0.15</v>
      </c>
      <c r="D11" s="47">
        <v>0.2</v>
      </c>
      <c r="E11" s="47">
        <v>0.1</v>
      </c>
      <c r="F11" s="47">
        <v>0.05</v>
      </c>
      <c r="G11" s="47">
        <v>0.1</v>
      </c>
      <c r="H11" s="47">
        <v>0.22500000000000001</v>
      </c>
      <c r="I11" s="47">
        <v>0.15</v>
      </c>
      <c r="J11" s="47">
        <v>0.15</v>
      </c>
      <c r="K11" s="47">
        <v>0.32500000000000001</v>
      </c>
      <c r="L11" s="47">
        <v>0.125</v>
      </c>
      <c r="M11" s="47">
        <v>0.1</v>
      </c>
      <c r="N11" s="47">
        <v>0.15</v>
      </c>
      <c r="O11" s="47">
        <v>0.625</v>
      </c>
      <c r="P11" s="47">
        <v>0.42499999999999999</v>
      </c>
      <c r="Q11" s="47">
        <v>0.27500000000000002</v>
      </c>
      <c r="R11" s="47">
        <v>0.45</v>
      </c>
      <c r="S11" s="47">
        <v>0.35</v>
      </c>
      <c r="T11" s="47">
        <v>0.2</v>
      </c>
      <c r="U11" s="47">
        <v>0.1</v>
      </c>
      <c r="V11" s="47">
        <v>0.25</v>
      </c>
      <c r="W11" s="47">
        <v>0.45</v>
      </c>
      <c r="X11" s="47">
        <v>0.1</v>
      </c>
      <c r="Y11" s="47">
        <v>0.1</v>
      </c>
      <c r="Z11" s="47">
        <v>0.210975</v>
      </c>
      <c r="AA11" s="47">
        <v>1.1955249999999999</v>
      </c>
      <c r="AB11" s="47">
        <v>0.84389999999999998</v>
      </c>
      <c r="AC11" s="47">
        <v>0.56259999999999999</v>
      </c>
      <c r="AD11" s="47">
        <v>0.7</v>
      </c>
      <c r="AE11" s="47">
        <v>0.56000000000000005</v>
      </c>
      <c r="AF11" s="48"/>
    </row>
    <row r="12" spans="1:35" x14ac:dyDescent="0.35">
      <c r="A12" t="s">
        <v>27</v>
      </c>
      <c r="B12" s="47">
        <v>15.564</v>
      </c>
      <c r="C12" s="47">
        <v>18.151</v>
      </c>
      <c r="D12" s="47">
        <v>17.597999999999999</v>
      </c>
      <c r="E12" s="47">
        <v>21.04</v>
      </c>
      <c r="F12" s="47">
        <v>22.015999999999998</v>
      </c>
      <c r="G12" s="47">
        <v>21.262</v>
      </c>
      <c r="H12" s="47">
        <v>26.838000000000001</v>
      </c>
      <c r="I12" s="47">
        <v>17.484999999999999</v>
      </c>
      <c r="J12" s="47">
        <v>28.321000000000002</v>
      </c>
      <c r="K12" s="47">
        <v>29.712</v>
      </c>
      <c r="L12" s="47">
        <v>25.904</v>
      </c>
      <c r="M12" s="47">
        <v>34.152999999999999</v>
      </c>
      <c r="N12" s="47">
        <v>47.41</v>
      </c>
      <c r="O12" s="47">
        <v>40.35</v>
      </c>
      <c r="P12" s="47">
        <v>41.191000000000003</v>
      </c>
      <c r="Q12" s="47">
        <v>36</v>
      </c>
      <c r="R12" s="47">
        <v>34.527999999999999</v>
      </c>
      <c r="S12" s="47">
        <v>35.792999999999999</v>
      </c>
      <c r="T12" s="47">
        <v>38.143000000000001</v>
      </c>
      <c r="U12" s="47">
        <v>31.428000000000001</v>
      </c>
      <c r="V12" s="47">
        <v>51.021000000000001</v>
      </c>
      <c r="W12" s="47">
        <v>47.237000000000002</v>
      </c>
      <c r="X12" s="47">
        <v>50.362000000000002</v>
      </c>
      <c r="Y12" s="47">
        <v>50.362000000000002</v>
      </c>
      <c r="Z12" s="47">
        <v>90.880975000000007</v>
      </c>
      <c r="AA12" s="47">
        <v>101.40152500000001</v>
      </c>
      <c r="AB12" s="47">
        <v>96.0839</v>
      </c>
      <c r="AC12" s="47">
        <f>SUM(AC9:AC11)</f>
        <v>80.482600000000005</v>
      </c>
      <c r="AD12" s="47">
        <f t="shared" ref="AD12:AE12" si="2">SUM(AD9:AD11)</f>
        <v>58.400000000000006</v>
      </c>
      <c r="AE12" s="47">
        <f t="shared" si="2"/>
        <v>66.16</v>
      </c>
      <c r="AF12" s="48"/>
      <c r="AI12" s="29"/>
    </row>
    <row r="13" spans="1:35" x14ac:dyDescent="0.35">
      <c r="AC13" s="48">
        <f>AC12-Q12</f>
        <v>44.482600000000005</v>
      </c>
      <c r="AD13" s="48"/>
      <c r="AE13" s="48"/>
      <c r="AF13" s="50"/>
      <c r="AI13" s="49"/>
    </row>
    <row r="14" spans="1:35" x14ac:dyDescent="0.35">
      <c r="B14" s="32">
        <v>1000000</v>
      </c>
      <c r="Z14" s="32">
        <f>50000000*12</f>
        <v>600000000</v>
      </c>
      <c r="AC14" s="49">
        <f>AC13/Q12</f>
        <v>1.235627777777778</v>
      </c>
      <c r="AD14" s="49"/>
      <c r="AE14" s="49"/>
    </row>
    <row r="15" spans="1:35" ht="15" thickBot="1" x14ac:dyDescent="0.4"/>
    <row r="16" spans="1:35" ht="23" x14ac:dyDescent="0.35">
      <c r="X16" s="62" t="s">
        <v>84</v>
      </c>
      <c r="Y16" s="33" t="s">
        <v>85</v>
      </c>
      <c r="Z16" s="34" t="s">
        <v>86</v>
      </c>
      <c r="AA16" s="34" t="s">
        <v>87</v>
      </c>
      <c r="AB16" s="34" t="s">
        <v>88</v>
      </c>
      <c r="AC16" s="34" t="s">
        <v>89</v>
      </c>
      <c r="AD16" s="35" t="s">
        <v>90</v>
      </c>
    </row>
    <row r="17" spans="1:31" x14ac:dyDescent="0.35">
      <c r="X17" s="63"/>
      <c r="Y17" s="36" t="s">
        <v>91</v>
      </c>
      <c r="Z17" s="37">
        <v>168</v>
      </c>
      <c r="AA17" s="38">
        <v>118000</v>
      </c>
      <c r="AB17" s="39">
        <f>+Z17*AA17</f>
        <v>19824000</v>
      </c>
      <c r="AC17" s="40">
        <f>+AB17*16%</f>
        <v>3171840</v>
      </c>
      <c r="AD17" s="41">
        <f>+AB17+AC17</f>
        <v>22995840</v>
      </c>
    </row>
    <row r="18" spans="1:31" ht="28" x14ac:dyDescent="0.35">
      <c r="X18" s="63"/>
      <c r="Y18" s="36" t="s">
        <v>92</v>
      </c>
      <c r="Z18" s="37">
        <v>199</v>
      </c>
      <c r="AA18" s="38">
        <v>204000</v>
      </c>
      <c r="AB18" s="39">
        <f t="shared" ref="AB18:AB19" si="3">+Z18*AA18</f>
        <v>40596000</v>
      </c>
      <c r="AC18" s="40">
        <f t="shared" ref="AC18:AC24" si="4">+AB18*16%</f>
        <v>6495360</v>
      </c>
      <c r="AD18" s="41">
        <f t="shared" ref="AD18:AD19" si="5">+AB18+AC18</f>
        <v>47091360</v>
      </c>
    </row>
    <row r="19" spans="1:31" x14ac:dyDescent="0.35">
      <c r="X19" s="63"/>
      <c r="Y19" s="36" t="s">
        <v>93</v>
      </c>
      <c r="Z19" s="37">
        <v>0</v>
      </c>
      <c r="AA19" s="38">
        <v>70325</v>
      </c>
      <c r="AB19" s="39">
        <f t="shared" si="3"/>
        <v>0</v>
      </c>
      <c r="AC19" s="40">
        <f t="shared" si="4"/>
        <v>0</v>
      </c>
      <c r="AD19" s="41">
        <f t="shared" si="5"/>
        <v>0</v>
      </c>
    </row>
    <row r="20" spans="1:31" ht="15" thickBot="1" x14ac:dyDescent="0.4">
      <c r="X20" s="64"/>
      <c r="Y20" s="36"/>
      <c r="Z20" s="37"/>
      <c r="AA20" s="38"/>
      <c r="AB20" s="39"/>
      <c r="AC20" s="40"/>
      <c r="AD20" s="41"/>
    </row>
    <row r="21" spans="1:31" x14ac:dyDescent="0.35">
      <c r="X21" s="42"/>
      <c r="Y21" s="36" t="s">
        <v>94</v>
      </c>
      <c r="Z21" s="37">
        <v>18</v>
      </c>
      <c r="AA21" s="38">
        <v>59000</v>
      </c>
      <c r="AB21" s="39">
        <f t="shared" ref="AB21:AB23" si="6">+Z21*AA21</f>
        <v>1062000</v>
      </c>
      <c r="AC21" s="40">
        <f t="shared" si="4"/>
        <v>169920</v>
      </c>
      <c r="AD21" s="41">
        <f t="shared" ref="AD21:AD24" si="7">+AB21+AC21</f>
        <v>1231920</v>
      </c>
    </row>
    <row r="22" spans="1:31" x14ac:dyDescent="0.35">
      <c r="X22" s="42"/>
      <c r="Y22" s="36" t="s">
        <v>95</v>
      </c>
      <c r="Z22" s="37">
        <v>5</v>
      </c>
      <c r="AA22" s="38">
        <v>102000</v>
      </c>
      <c r="AB22" s="39">
        <f t="shared" si="6"/>
        <v>510000</v>
      </c>
      <c r="AC22" s="40">
        <f t="shared" si="4"/>
        <v>81600</v>
      </c>
      <c r="AD22" s="41">
        <f t="shared" si="7"/>
        <v>591600</v>
      </c>
    </row>
    <row r="23" spans="1:31" x14ac:dyDescent="0.35">
      <c r="X23" s="42"/>
      <c r="Y23" s="36" t="s">
        <v>96</v>
      </c>
      <c r="Z23" s="37">
        <v>3</v>
      </c>
      <c r="AA23" s="38">
        <v>35163</v>
      </c>
      <c r="AB23" s="39">
        <f t="shared" si="6"/>
        <v>105489</v>
      </c>
      <c r="AC23" s="40">
        <f t="shared" si="4"/>
        <v>16878.240000000002</v>
      </c>
      <c r="AD23" s="41">
        <f t="shared" si="7"/>
        <v>122367.24</v>
      </c>
    </row>
    <row r="24" spans="1:31" ht="16" thickBot="1" x14ac:dyDescent="0.4">
      <c r="X24" s="42"/>
      <c r="Y24" s="43" t="s">
        <v>97</v>
      </c>
      <c r="Z24" s="44">
        <f>SUM(Z17:Z23)</f>
        <v>393</v>
      </c>
      <c r="AA24" s="45"/>
      <c r="AB24" s="44">
        <f>SUM(AB17:AB23)</f>
        <v>62097489</v>
      </c>
      <c r="AC24" s="44">
        <f t="shared" si="4"/>
        <v>9935598.2400000002</v>
      </c>
      <c r="AD24" s="46">
        <f t="shared" si="7"/>
        <v>72033087.239999995</v>
      </c>
    </row>
    <row r="31" spans="1:31" x14ac:dyDescent="0.35">
      <c r="A31" t="s">
        <v>81</v>
      </c>
      <c r="B31" t="s">
        <v>57</v>
      </c>
      <c r="C31" s="31" t="s">
        <v>58</v>
      </c>
      <c r="D31" t="s">
        <v>59</v>
      </c>
      <c r="E31" t="s">
        <v>63</v>
      </c>
      <c r="F31" s="31" t="s">
        <v>65</v>
      </c>
      <c r="G31" s="31" t="s">
        <v>64</v>
      </c>
      <c r="H31" s="31" t="s">
        <v>66</v>
      </c>
      <c r="I31" s="31" t="s">
        <v>67</v>
      </c>
      <c r="J31" s="31" t="s">
        <v>68</v>
      </c>
      <c r="K31" s="31" t="s">
        <v>69</v>
      </c>
      <c r="L31" s="31" t="s">
        <v>70</v>
      </c>
      <c r="M31" s="31" t="s">
        <v>71</v>
      </c>
      <c r="N31" t="s">
        <v>60</v>
      </c>
      <c r="O31" s="31" t="s">
        <v>61</v>
      </c>
      <c r="P31" t="s">
        <v>62</v>
      </c>
      <c r="Q31" t="s">
        <v>72</v>
      </c>
      <c r="R31" s="31" t="s">
        <v>73</v>
      </c>
      <c r="S31" s="31" t="s">
        <v>74</v>
      </c>
      <c r="T31" s="31" t="s">
        <v>75</v>
      </c>
      <c r="U31" s="31" t="s">
        <v>76</v>
      </c>
      <c r="V31" s="31" t="s">
        <v>77</v>
      </c>
      <c r="W31" s="31" t="s">
        <v>78</v>
      </c>
      <c r="X31" s="31" t="s">
        <v>79</v>
      </c>
      <c r="Y31" s="31" t="s">
        <v>80</v>
      </c>
      <c r="Z31" t="s">
        <v>82</v>
      </c>
      <c r="AA31" s="31" t="s">
        <v>83</v>
      </c>
      <c r="AB31" t="s">
        <v>98</v>
      </c>
      <c r="AC31" t="s">
        <v>99</v>
      </c>
      <c r="AD31" t="s">
        <v>100</v>
      </c>
      <c r="AE31" t="s">
        <v>101</v>
      </c>
    </row>
    <row r="32" spans="1:31" x14ac:dyDescent="0.35">
      <c r="A32" t="s">
        <v>54</v>
      </c>
      <c r="B32" s="47">
        <f>B9/$B$14</f>
        <v>8.0039999999999999E-6</v>
      </c>
      <c r="C32" s="47">
        <f>C9/$B$14</f>
        <v>8.2360000000000004E-6</v>
      </c>
      <c r="D32" s="47">
        <f>D9/$B$14</f>
        <v>9.628E-6</v>
      </c>
      <c r="E32" s="47">
        <f>E9/$B$14</f>
        <v>1.044E-5</v>
      </c>
      <c r="F32" s="47">
        <f>F9/$B$14</f>
        <v>8.5259999999999993E-6</v>
      </c>
      <c r="G32" s="47">
        <f t="shared" ref="G32:Y32" si="8">G9/$B$14</f>
        <v>8.3520000000000007E-6</v>
      </c>
      <c r="H32" s="47">
        <f t="shared" si="8"/>
        <v>9.9179999999999989E-6</v>
      </c>
      <c r="I32" s="47">
        <f t="shared" si="8"/>
        <v>8.4100000000000008E-6</v>
      </c>
      <c r="J32" s="47">
        <f t="shared" si="8"/>
        <v>1.0846000000000001E-5</v>
      </c>
      <c r="K32" s="47">
        <f t="shared" si="8"/>
        <v>1.0382E-5</v>
      </c>
      <c r="L32" s="47">
        <f t="shared" si="8"/>
        <v>8.8740000000000001E-6</v>
      </c>
      <c r="M32" s="47">
        <f t="shared" si="8"/>
        <v>1.2528000000000001E-5</v>
      </c>
      <c r="N32" s="47">
        <f t="shared" si="8"/>
        <v>1.45E-5</v>
      </c>
      <c r="O32" s="47">
        <f t="shared" si="8"/>
        <v>1.4210000000000001E-5</v>
      </c>
      <c r="P32" s="47">
        <f t="shared" si="8"/>
        <v>1.5775999999999999E-5</v>
      </c>
      <c r="Q32" s="47">
        <f t="shared" si="8"/>
        <v>1.1890000000000001E-5</v>
      </c>
      <c r="R32" s="47">
        <f t="shared" si="8"/>
        <v>1.2237999999999999E-5</v>
      </c>
      <c r="S32" s="47">
        <f t="shared" si="8"/>
        <v>1.2237999999999999E-5</v>
      </c>
      <c r="T32" s="47">
        <f t="shared" si="8"/>
        <v>1.3688E-5</v>
      </c>
      <c r="U32" s="47">
        <f t="shared" si="8"/>
        <v>1.3688E-5</v>
      </c>
      <c r="V32" s="47">
        <f t="shared" si="8"/>
        <v>1.6646E-5</v>
      </c>
      <c r="W32" s="47">
        <f t="shared" si="8"/>
        <v>1.5602000000000001E-5</v>
      </c>
      <c r="X32" s="47">
        <f t="shared" si="8"/>
        <v>1.7922000000000002E-5</v>
      </c>
      <c r="Y32" s="47">
        <f t="shared" si="8"/>
        <v>1.7922000000000002E-5</v>
      </c>
      <c r="Z32" s="47">
        <f t="shared" ref="Z32:AC32" si="9">Z9/$B$14</f>
        <v>3.9057999999999998E-5</v>
      </c>
      <c r="AA32" s="47">
        <f t="shared" si="9"/>
        <v>3.7170000000000005E-5</v>
      </c>
      <c r="AB32" s="47">
        <f t="shared" si="9"/>
        <v>4.3423999999999996E-5</v>
      </c>
      <c r="AC32" s="47">
        <f t="shared" si="9"/>
        <v>2.9736000000000001E-5</v>
      </c>
      <c r="AD32" s="47">
        <f t="shared" ref="AD32:AE32" si="10">AD9/$B$14</f>
        <v>2.4499999999999999E-5</v>
      </c>
      <c r="AE32" s="47">
        <f t="shared" si="10"/>
        <v>3.0599999999999998E-5</v>
      </c>
    </row>
    <row r="33" spans="1:31" x14ac:dyDescent="0.35">
      <c r="A33" t="s">
        <v>55</v>
      </c>
      <c r="B33" s="47">
        <f t="shared" ref="B33:C35" si="11">B10/$B$14</f>
        <v>7.5599999999999996E-6</v>
      </c>
      <c r="C33" s="47">
        <f t="shared" si="11"/>
        <v>9.7650000000000005E-6</v>
      </c>
      <c r="D33" s="47">
        <f t="shared" ref="D33:H33" si="12">D10/$B$14</f>
        <v>7.7700000000000001E-6</v>
      </c>
      <c r="E33" s="47">
        <f t="shared" si="12"/>
        <v>1.0499999999999999E-5</v>
      </c>
      <c r="F33" s="47">
        <f t="shared" si="12"/>
        <v>1.344E-5</v>
      </c>
      <c r="G33" s="47">
        <f t="shared" si="12"/>
        <v>1.2810000000000001E-5</v>
      </c>
      <c r="H33" s="47">
        <f t="shared" si="12"/>
        <v>1.6695000000000002E-5</v>
      </c>
      <c r="I33" s="47">
        <f t="shared" ref="I33:Y33" si="13">I10/$B$14</f>
        <v>8.9250000000000001E-6</v>
      </c>
      <c r="J33" s="47">
        <f t="shared" si="13"/>
        <v>1.7324999999999998E-5</v>
      </c>
      <c r="K33" s="47">
        <f t="shared" si="13"/>
        <v>1.9004999999999998E-5</v>
      </c>
      <c r="L33" s="47">
        <f t="shared" si="13"/>
        <v>1.6905000000000002E-5</v>
      </c>
      <c r="M33" s="47">
        <f t="shared" si="13"/>
        <v>2.1524999999999998E-5</v>
      </c>
      <c r="N33" s="47">
        <f t="shared" si="13"/>
        <v>3.2759999999999998E-5</v>
      </c>
      <c r="O33" s="47">
        <f t="shared" si="13"/>
        <v>2.5515000000000002E-5</v>
      </c>
      <c r="P33" s="47">
        <f t="shared" si="13"/>
        <v>2.499E-5</v>
      </c>
      <c r="Q33" s="47">
        <f t="shared" si="13"/>
        <v>2.3835000000000001E-5</v>
      </c>
      <c r="R33" s="47">
        <f t="shared" si="13"/>
        <v>2.1840000000000001E-5</v>
      </c>
      <c r="S33" s="47">
        <f t="shared" si="13"/>
        <v>2.3204999999999999E-5</v>
      </c>
      <c r="T33" s="47">
        <f t="shared" si="13"/>
        <v>2.4254999999999997E-5</v>
      </c>
      <c r="U33" s="47">
        <f t="shared" si="13"/>
        <v>1.7640000000000001E-5</v>
      </c>
      <c r="V33" s="47">
        <f t="shared" si="13"/>
        <v>3.4125000000000003E-5</v>
      </c>
      <c r="W33" s="47">
        <f t="shared" si="13"/>
        <v>3.1185E-5</v>
      </c>
      <c r="X33" s="47">
        <f t="shared" si="13"/>
        <v>3.2340000000000005E-5</v>
      </c>
      <c r="Y33" s="47">
        <f t="shared" si="13"/>
        <v>3.2340000000000005E-5</v>
      </c>
      <c r="Z33" s="47">
        <f t="shared" ref="Z33:AC33" si="14">Z10/$B$14</f>
        <v>5.1612E-5</v>
      </c>
      <c r="AA33" s="47">
        <f t="shared" si="14"/>
        <v>6.3035999999999998E-5</v>
      </c>
      <c r="AB33" s="47">
        <f t="shared" si="14"/>
        <v>5.1816E-5</v>
      </c>
      <c r="AC33" s="47">
        <f t="shared" si="14"/>
        <v>5.0183999999999999E-5</v>
      </c>
      <c r="AD33" s="47">
        <f t="shared" ref="AD33:AE33" si="15">AD10/$B$14</f>
        <v>3.3200000000000001E-5</v>
      </c>
      <c r="AE33" s="47">
        <f t="shared" si="15"/>
        <v>3.4999999999999997E-5</v>
      </c>
    </row>
    <row r="34" spans="1:31" x14ac:dyDescent="0.35">
      <c r="A34" t="s">
        <v>56</v>
      </c>
      <c r="B34" s="47">
        <f t="shared" si="11"/>
        <v>0</v>
      </c>
      <c r="C34" s="47">
        <f t="shared" si="11"/>
        <v>1.4999999999999999E-7</v>
      </c>
      <c r="D34" s="47">
        <f t="shared" ref="D34:H34" si="16">D11/$B$14</f>
        <v>2.0000000000000002E-7</v>
      </c>
      <c r="E34" s="47">
        <f t="shared" si="16"/>
        <v>1.0000000000000001E-7</v>
      </c>
      <c r="F34" s="47">
        <f t="shared" si="16"/>
        <v>5.0000000000000004E-8</v>
      </c>
      <c r="G34" s="47">
        <f t="shared" si="16"/>
        <v>1.0000000000000001E-7</v>
      </c>
      <c r="H34" s="47">
        <f t="shared" si="16"/>
        <v>2.2500000000000002E-7</v>
      </c>
      <c r="I34" s="47">
        <f t="shared" ref="I34:Y34" si="17">I11/$B$14</f>
        <v>1.4999999999999999E-7</v>
      </c>
      <c r="J34" s="47">
        <f t="shared" si="17"/>
        <v>1.4999999999999999E-7</v>
      </c>
      <c r="K34" s="47">
        <f t="shared" si="17"/>
        <v>3.2500000000000001E-7</v>
      </c>
      <c r="L34" s="47">
        <f t="shared" si="17"/>
        <v>1.2499999999999999E-7</v>
      </c>
      <c r="M34" s="47">
        <f t="shared" si="17"/>
        <v>1.0000000000000001E-7</v>
      </c>
      <c r="N34" s="47">
        <f t="shared" si="17"/>
        <v>1.4999999999999999E-7</v>
      </c>
      <c r="O34" s="47">
        <f t="shared" si="17"/>
        <v>6.2500000000000005E-7</v>
      </c>
      <c r="P34" s="47">
        <f t="shared" si="17"/>
        <v>4.2500000000000001E-7</v>
      </c>
      <c r="Q34" s="47">
        <f t="shared" si="17"/>
        <v>2.7500000000000001E-7</v>
      </c>
      <c r="R34" s="47">
        <f t="shared" si="17"/>
        <v>4.5000000000000003E-7</v>
      </c>
      <c r="S34" s="47">
        <f t="shared" si="17"/>
        <v>3.4999999999999998E-7</v>
      </c>
      <c r="T34" s="47">
        <f t="shared" si="17"/>
        <v>2.0000000000000002E-7</v>
      </c>
      <c r="U34" s="47">
        <f t="shared" si="17"/>
        <v>1.0000000000000001E-7</v>
      </c>
      <c r="V34" s="47">
        <f t="shared" si="17"/>
        <v>2.4999999999999999E-7</v>
      </c>
      <c r="W34" s="47">
        <f t="shared" si="17"/>
        <v>4.5000000000000003E-7</v>
      </c>
      <c r="X34" s="47">
        <f t="shared" si="17"/>
        <v>1.0000000000000001E-7</v>
      </c>
      <c r="Y34" s="47">
        <f t="shared" si="17"/>
        <v>1.0000000000000001E-7</v>
      </c>
      <c r="Z34" s="47">
        <f t="shared" ref="Z34:AC34" si="18">Z11/$B$14</f>
        <v>2.1097499999999999E-7</v>
      </c>
      <c r="AA34" s="47">
        <f t="shared" si="18"/>
        <v>1.1955249999999999E-6</v>
      </c>
      <c r="AB34" s="47">
        <f t="shared" si="18"/>
        <v>8.4389999999999998E-7</v>
      </c>
      <c r="AC34" s="47">
        <f t="shared" si="18"/>
        <v>5.6260000000000002E-7</v>
      </c>
      <c r="AD34" s="47">
        <f t="shared" ref="AD34:AE34" si="19">AD11/$B$14</f>
        <v>6.9999999999999997E-7</v>
      </c>
      <c r="AE34" s="47">
        <f t="shared" si="19"/>
        <v>5.6000000000000004E-7</v>
      </c>
    </row>
    <row r="35" spans="1:31" x14ac:dyDescent="0.35">
      <c r="A35" t="s">
        <v>27</v>
      </c>
      <c r="B35" s="47">
        <f t="shared" si="11"/>
        <v>1.5563999999999999E-5</v>
      </c>
      <c r="C35" s="47">
        <f t="shared" si="11"/>
        <v>1.8151E-5</v>
      </c>
      <c r="D35" s="47">
        <f t="shared" ref="D35:H35" si="20">D12/$B$14</f>
        <v>1.7598E-5</v>
      </c>
      <c r="E35" s="47">
        <f t="shared" si="20"/>
        <v>2.1039999999999998E-5</v>
      </c>
      <c r="F35" s="47">
        <f t="shared" si="20"/>
        <v>2.2015999999999997E-5</v>
      </c>
      <c r="G35" s="47">
        <f t="shared" si="20"/>
        <v>2.1262000000000001E-5</v>
      </c>
      <c r="H35" s="47">
        <f t="shared" si="20"/>
        <v>2.6838E-5</v>
      </c>
      <c r="I35" s="47">
        <f t="shared" ref="I35:Y35" si="21">I12/$B$14</f>
        <v>1.7484999999999999E-5</v>
      </c>
      <c r="J35" s="47">
        <f t="shared" si="21"/>
        <v>2.8321000000000002E-5</v>
      </c>
      <c r="K35" s="47">
        <f t="shared" si="21"/>
        <v>2.9711999999999999E-5</v>
      </c>
      <c r="L35" s="47">
        <f t="shared" si="21"/>
        <v>2.5904000000000001E-5</v>
      </c>
      <c r="M35" s="47">
        <f t="shared" si="21"/>
        <v>3.4152999999999996E-5</v>
      </c>
      <c r="N35" s="47">
        <f t="shared" si="21"/>
        <v>4.7409999999999995E-5</v>
      </c>
      <c r="O35" s="47">
        <f t="shared" si="21"/>
        <v>4.0349999999999998E-5</v>
      </c>
      <c r="P35" s="47">
        <f t="shared" si="21"/>
        <v>4.1190999999999999E-5</v>
      </c>
      <c r="Q35" s="47">
        <f t="shared" si="21"/>
        <v>3.6000000000000001E-5</v>
      </c>
      <c r="R35" s="47">
        <f t="shared" si="21"/>
        <v>3.4527999999999999E-5</v>
      </c>
      <c r="S35" s="47">
        <f t="shared" si="21"/>
        <v>3.5793000000000001E-5</v>
      </c>
      <c r="T35" s="47">
        <f t="shared" si="21"/>
        <v>3.8143000000000004E-5</v>
      </c>
      <c r="U35" s="47">
        <f t="shared" si="21"/>
        <v>3.1427999999999998E-5</v>
      </c>
      <c r="V35" s="47">
        <f t="shared" si="21"/>
        <v>5.1020999999999998E-5</v>
      </c>
      <c r="W35" s="47">
        <f t="shared" si="21"/>
        <v>4.7237000000000002E-5</v>
      </c>
      <c r="X35" s="47">
        <f t="shared" si="21"/>
        <v>5.0362000000000003E-5</v>
      </c>
      <c r="Y35" s="47">
        <f t="shared" si="21"/>
        <v>5.0362000000000003E-5</v>
      </c>
      <c r="Z35" s="47">
        <f t="shared" ref="Z35:AC35" si="22">Z12/$B$14</f>
        <v>9.0880975000000004E-5</v>
      </c>
      <c r="AA35" s="47">
        <f t="shared" si="22"/>
        <v>1.01401525E-4</v>
      </c>
      <c r="AB35" s="47">
        <f t="shared" si="22"/>
        <v>9.6083900000000003E-5</v>
      </c>
      <c r="AC35" s="47">
        <f t="shared" si="22"/>
        <v>8.0482600000000008E-5</v>
      </c>
      <c r="AD35" s="47">
        <f t="shared" ref="AD35:AE35" si="23">AD12/$B$14</f>
        <v>5.8400000000000003E-5</v>
      </c>
      <c r="AE35" s="47">
        <f t="shared" si="23"/>
        <v>6.615999999999999E-5</v>
      </c>
    </row>
  </sheetData>
  <mergeCells count="1">
    <mergeCell ref="X16:X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workbookViewId="0">
      <selection activeCell="B9" sqref="B9"/>
    </sheetView>
  </sheetViews>
  <sheetFormatPr baseColWidth="10" defaultRowHeight="14.5" x14ac:dyDescent="0.35"/>
  <cols>
    <col min="1" max="1" width="14.54296875" bestFit="1" customWidth="1"/>
    <col min="2" max="2" width="17.26953125" bestFit="1" customWidth="1"/>
    <col min="3" max="3" width="12.54296875" bestFit="1" customWidth="1"/>
    <col min="4" max="4" width="13.54296875" bestFit="1" customWidth="1"/>
    <col min="5" max="5" width="12.54296875" bestFit="1" customWidth="1"/>
    <col min="7" max="7" width="13.54296875" bestFit="1" customWidth="1"/>
  </cols>
  <sheetData>
    <row r="1" spans="1:8" x14ac:dyDescent="0.35">
      <c r="A1" t="s">
        <v>102</v>
      </c>
      <c r="B1" s="51">
        <v>70000000</v>
      </c>
      <c r="D1">
        <v>25000000</v>
      </c>
    </row>
    <row r="2" spans="1:8" x14ac:dyDescent="0.35">
      <c r="A2" t="s">
        <v>103</v>
      </c>
      <c r="B2" s="51">
        <v>30000000</v>
      </c>
      <c r="C2" s="49">
        <v>0.5</v>
      </c>
      <c r="D2" s="32">
        <f>C2*D1</f>
        <v>12500000</v>
      </c>
    </row>
    <row r="4" spans="1:8" x14ac:dyDescent="0.35">
      <c r="B4" s="48"/>
      <c r="C4" s="32">
        <f>10*689000</f>
        <v>6890000</v>
      </c>
      <c r="E4" t="s">
        <v>110</v>
      </c>
    </row>
    <row r="5" spans="1:8" x14ac:dyDescent="0.35">
      <c r="A5" t="s">
        <v>104</v>
      </c>
      <c r="B5" t="s">
        <v>105</v>
      </c>
      <c r="E5" t="s">
        <v>108</v>
      </c>
      <c r="F5" s="52"/>
      <c r="G5" s="32"/>
      <c r="H5" s="53">
        <f>G5*0.1</f>
        <v>0</v>
      </c>
    </row>
    <row r="6" spans="1:8" x14ac:dyDescent="0.35">
      <c r="A6" t="s">
        <v>103</v>
      </c>
      <c r="B6" t="s">
        <v>106</v>
      </c>
      <c r="C6" t="s">
        <v>107</v>
      </c>
      <c r="E6" t="s">
        <v>109</v>
      </c>
      <c r="F6" s="52"/>
    </row>
    <row r="7" spans="1:8" x14ac:dyDescent="0.35">
      <c r="G7" s="51"/>
    </row>
    <row r="8" spans="1:8" x14ac:dyDescent="0.35">
      <c r="G8" s="48"/>
    </row>
    <row r="9" spans="1:8" x14ac:dyDescent="0.35">
      <c r="A9" s="32">
        <v>100000000</v>
      </c>
      <c r="B9" s="54">
        <v>3.5000000000000003E-2</v>
      </c>
      <c r="C9" s="48">
        <f>A9*B9</f>
        <v>3500000.0000000005</v>
      </c>
      <c r="D9" s="48">
        <f>C9*0.4</f>
        <v>1400000.0000000002</v>
      </c>
      <c r="E9" s="32">
        <f>1200000/1.16</f>
        <v>1034482.7586206897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B12"/>
  <sheetViews>
    <sheetView showGridLines="0" tabSelected="1" workbookViewId="0">
      <pane xSplit="2" topLeftCell="C1" activePane="topRight" state="frozen"/>
      <selection pane="topRight" activeCell="D6" sqref="D6"/>
    </sheetView>
  </sheetViews>
  <sheetFormatPr baseColWidth="10" defaultRowHeight="14.5" x14ac:dyDescent="0.35"/>
  <cols>
    <col min="1" max="1" width="11.26953125" bestFit="1" customWidth="1"/>
    <col min="2" max="2" width="17.54296875" customWidth="1"/>
    <col min="3" max="3" width="7.1796875" bestFit="1" customWidth="1"/>
    <col min="4" max="4" width="6.7265625" bestFit="1" customWidth="1"/>
    <col min="5" max="5" width="7.1796875" bestFit="1" customWidth="1"/>
    <col min="6" max="6" width="7" bestFit="1" customWidth="1"/>
    <col min="7" max="7" width="7.453125" bestFit="1" customWidth="1"/>
    <col min="8" max="8" width="7" bestFit="1" customWidth="1"/>
    <col min="9" max="9" width="6" bestFit="1" customWidth="1"/>
    <col min="10" max="11" width="6.81640625" bestFit="1" customWidth="1"/>
    <col min="12" max="12" width="6.453125" bestFit="1" customWidth="1"/>
    <col min="13" max="14" width="7" bestFit="1" customWidth="1"/>
    <col min="15" max="15" width="7.1796875" bestFit="1" customWidth="1"/>
    <col min="16" max="16" width="6.7265625" bestFit="1" customWidth="1"/>
    <col min="17" max="17" width="7.1796875" bestFit="1" customWidth="1"/>
    <col min="18" max="18" width="6.54296875" bestFit="1" customWidth="1"/>
    <col min="19" max="19" width="7.453125" bestFit="1" customWidth="1"/>
    <col min="20" max="20" width="6.54296875" bestFit="1" customWidth="1"/>
    <col min="21" max="24" width="6.54296875" customWidth="1"/>
    <col min="25" max="25" width="4.1796875" customWidth="1"/>
    <col min="26" max="26" width="13.81640625" bestFit="1" customWidth="1"/>
    <col min="27" max="27" width="3.81640625" customWidth="1"/>
    <col min="28" max="28" width="13.54296875" bestFit="1" customWidth="1"/>
  </cols>
  <sheetData>
    <row r="3" spans="1:28" ht="29" x14ac:dyDescent="0.35">
      <c r="C3" s="55">
        <v>43466</v>
      </c>
      <c r="D3" s="55">
        <v>43497</v>
      </c>
      <c r="E3" s="55">
        <v>43525</v>
      </c>
      <c r="F3" s="55">
        <v>43556</v>
      </c>
      <c r="G3" s="55">
        <v>43586</v>
      </c>
      <c r="H3" s="55">
        <v>43617</v>
      </c>
      <c r="I3" s="55">
        <v>43647</v>
      </c>
      <c r="J3" s="55">
        <v>43678</v>
      </c>
      <c r="K3" s="55">
        <v>43709</v>
      </c>
      <c r="L3" s="55">
        <v>43739</v>
      </c>
      <c r="M3" s="55">
        <v>43770</v>
      </c>
      <c r="N3" s="55">
        <v>43800</v>
      </c>
      <c r="O3" s="55">
        <v>43831</v>
      </c>
      <c r="P3" s="55">
        <v>43862</v>
      </c>
      <c r="Q3" s="55">
        <v>43891</v>
      </c>
      <c r="R3" s="55">
        <v>43922</v>
      </c>
      <c r="S3" s="55">
        <v>43952</v>
      </c>
      <c r="T3" s="55">
        <v>43983</v>
      </c>
      <c r="U3" s="55">
        <v>44013</v>
      </c>
      <c r="V3" s="55">
        <v>44044</v>
      </c>
      <c r="W3" s="55">
        <v>44075</v>
      </c>
      <c r="X3" s="55">
        <v>44105</v>
      </c>
      <c r="Z3" s="59" t="s">
        <v>120</v>
      </c>
      <c r="AB3" s="59" t="s">
        <v>123</v>
      </c>
    </row>
    <row r="4" spans="1:28" x14ac:dyDescent="0.35">
      <c r="A4" s="65" t="s">
        <v>86</v>
      </c>
      <c r="B4" s="58" t="s">
        <v>114</v>
      </c>
      <c r="C4" s="37">
        <f>442+267</f>
        <v>709</v>
      </c>
      <c r="D4" s="37">
        <v>757</v>
      </c>
      <c r="E4" s="37">
        <v>677</v>
      </c>
      <c r="F4" s="37">
        <v>689</v>
      </c>
      <c r="G4" s="37">
        <v>720</v>
      </c>
      <c r="H4" s="37">
        <v>596</v>
      </c>
      <c r="I4" s="37">
        <v>630</v>
      </c>
      <c r="J4" s="37">
        <v>558</v>
      </c>
      <c r="K4" s="37">
        <v>506</v>
      </c>
      <c r="L4" s="37">
        <v>639</v>
      </c>
      <c r="M4" s="37">
        <v>460</v>
      </c>
      <c r="N4" s="37">
        <v>642</v>
      </c>
      <c r="O4" s="37">
        <v>594</v>
      </c>
      <c r="P4" s="37">
        <v>601</v>
      </c>
      <c r="Q4" s="37">
        <v>283</v>
      </c>
      <c r="R4" s="37">
        <v>1</v>
      </c>
      <c r="S4" s="37">
        <v>60</v>
      </c>
      <c r="T4" s="37">
        <v>241</v>
      </c>
      <c r="U4" s="37">
        <v>331</v>
      </c>
      <c r="V4" s="37">
        <v>274</v>
      </c>
      <c r="W4" s="37">
        <v>437</v>
      </c>
      <c r="X4" s="37">
        <v>543</v>
      </c>
      <c r="Z4" s="37">
        <f>AVERAGE(C4:N4)</f>
        <v>631.91666666666663</v>
      </c>
      <c r="AB4" s="37">
        <f>AVERAGE(O4:X4)</f>
        <v>336.5</v>
      </c>
    </row>
    <row r="5" spans="1:28" x14ac:dyDescent="0.35">
      <c r="A5" s="66"/>
      <c r="B5" s="58" t="s">
        <v>115</v>
      </c>
      <c r="C5" s="37">
        <f>425+200</f>
        <v>625</v>
      </c>
      <c r="D5" s="37">
        <v>675</v>
      </c>
      <c r="E5" s="37">
        <v>698</v>
      </c>
      <c r="F5" s="37">
        <v>651</v>
      </c>
      <c r="G5" s="37">
        <v>737</v>
      </c>
      <c r="H5" s="37">
        <v>549</v>
      </c>
      <c r="I5" s="37">
        <v>528</v>
      </c>
      <c r="J5" s="37">
        <v>522</v>
      </c>
      <c r="K5" s="37">
        <v>518</v>
      </c>
      <c r="L5" s="37">
        <v>575</v>
      </c>
      <c r="M5" s="37">
        <v>521</v>
      </c>
      <c r="N5" s="37">
        <v>459</v>
      </c>
      <c r="O5" s="37">
        <v>560</v>
      </c>
      <c r="P5" s="37">
        <v>679</v>
      </c>
      <c r="Q5" s="37">
        <v>432</v>
      </c>
      <c r="R5" s="37">
        <v>7</v>
      </c>
      <c r="S5" s="37">
        <v>146</v>
      </c>
      <c r="T5" s="37">
        <v>422</v>
      </c>
      <c r="U5" s="37">
        <v>569</v>
      </c>
      <c r="V5" s="37">
        <v>523</v>
      </c>
      <c r="W5" s="37">
        <v>694</v>
      </c>
      <c r="X5" s="37">
        <v>580</v>
      </c>
      <c r="Z5" s="37">
        <f>AVERAGE(C5:N5)</f>
        <v>588.16666666666663</v>
      </c>
      <c r="AB5" s="37">
        <f t="shared" ref="AB5:AB10" si="0">AVERAGE(O5:X5)</f>
        <v>461.2</v>
      </c>
    </row>
    <row r="6" spans="1:28" x14ac:dyDescent="0.35">
      <c r="A6" s="66"/>
      <c r="B6" s="58" t="s">
        <v>116</v>
      </c>
      <c r="C6" s="37">
        <f>16+2</f>
        <v>18</v>
      </c>
      <c r="D6" s="37">
        <v>18</v>
      </c>
      <c r="E6" s="37">
        <v>14</v>
      </c>
      <c r="F6" s="37">
        <v>17</v>
      </c>
      <c r="G6" s="37">
        <v>23</v>
      </c>
      <c r="H6" s="37">
        <v>12</v>
      </c>
      <c r="I6" s="37">
        <v>6</v>
      </c>
      <c r="J6" s="37">
        <v>16</v>
      </c>
      <c r="K6" s="37">
        <v>16</v>
      </c>
      <c r="L6" s="37">
        <v>24</v>
      </c>
      <c r="M6" s="37">
        <v>7</v>
      </c>
      <c r="N6" s="37">
        <v>28</v>
      </c>
      <c r="O6" s="37">
        <v>7</v>
      </c>
      <c r="P6" s="37">
        <v>5</v>
      </c>
      <c r="Q6" s="37">
        <v>8</v>
      </c>
      <c r="R6" s="37">
        <v>0</v>
      </c>
      <c r="S6" s="37">
        <v>0</v>
      </c>
      <c r="T6" s="37">
        <v>1</v>
      </c>
      <c r="U6" s="37">
        <v>6</v>
      </c>
      <c r="V6" s="37">
        <v>15</v>
      </c>
      <c r="W6" s="37">
        <v>9</v>
      </c>
      <c r="X6" s="37">
        <v>27</v>
      </c>
      <c r="Z6" s="37">
        <f>AVERAGE(C6:N6)</f>
        <v>16.583333333333332</v>
      </c>
      <c r="AB6" s="37">
        <f t="shared" si="0"/>
        <v>7.8</v>
      </c>
    </row>
    <row r="7" spans="1:28" x14ac:dyDescent="0.35">
      <c r="A7" s="66"/>
      <c r="B7" s="58" t="s">
        <v>117</v>
      </c>
      <c r="C7" s="37">
        <f>27+7</f>
        <v>34</v>
      </c>
      <c r="D7" s="37">
        <v>26</v>
      </c>
      <c r="E7" s="37">
        <v>30</v>
      </c>
      <c r="F7" s="37">
        <v>25</v>
      </c>
      <c r="G7" s="37">
        <v>22</v>
      </c>
      <c r="H7" s="37">
        <v>10</v>
      </c>
      <c r="I7" s="37">
        <v>22</v>
      </c>
      <c r="J7" s="37">
        <v>23</v>
      </c>
      <c r="K7" s="37">
        <v>25</v>
      </c>
      <c r="L7" s="37">
        <v>29</v>
      </c>
      <c r="M7" s="37">
        <v>18</v>
      </c>
      <c r="N7" s="37">
        <v>16</v>
      </c>
      <c r="O7" s="37">
        <v>23</v>
      </c>
      <c r="P7" s="37">
        <v>18</v>
      </c>
      <c r="Q7" s="37">
        <v>33</v>
      </c>
      <c r="R7" s="37">
        <v>2</v>
      </c>
      <c r="S7" s="37">
        <v>6</v>
      </c>
      <c r="T7" s="37">
        <v>7</v>
      </c>
      <c r="U7" s="37">
        <v>13</v>
      </c>
      <c r="V7" s="37">
        <v>10</v>
      </c>
      <c r="W7" s="37">
        <v>14</v>
      </c>
      <c r="X7" s="37">
        <v>8</v>
      </c>
      <c r="Z7" s="37">
        <f>AVERAGE(C7:N7)</f>
        <v>23.333333333333332</v>
      </c>
      <c r="AB7" s="37">
        <f t="shared" si="0"/>
        <v>13.4</v>
      </c>
    </row>
    <row r="8" spans="1:28" x14ac:dyDescent="0.35">
      <c r="A8" s="66"/>
      <c r="B8" s="58" t="s">
        <v>118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15</v>
      </c>
      <c r="R8" s="37">
        <v>413</v>
      </c>
      <c r="S8" s="37">
        <v>706</v>
      </c>
      <c r="T8" s="37">
        <v>495</v>
      </c>
      <c r="U8" s="37">
        <v>561</v>
      </c>
      <c r="V8" s="37">
        <v>536</v>
      </c>
      <c r="W8" s="37">
        <v>472</v>
      </c>
      <c r="X8" s="37">
        <v>423</v>
      </c>
      <c r="Z8" s="37">
        <f t="shared" ref="Z8:Z9" si="1">AVERAGE(C8:N8)</f>
        <v>0</v>
      </c>
      <c r="AB8" s="37">
        <f t="shared" si="0"/>
        <v>362.1</v>
      </c>
    </row>
    <row r="9" spans="1:28" x14ac:dyDescent="0.35">
      <c r="A9" s="66"/>
      <c r="B9" s="58" t="s">
        <v>119</v>
      </c>
      <c r="C9" s="37">
        <v>8</v>
      </c>
      <c r="D9" s="37">
        <v>9</v>
      </c>
      <c r="E9" s="37">
        <v>8</v>
      </c>
      <c r="F9" s="37">
        <v>1</v>
      </c>
      <c r="G9" s="37">
        <v>6</v>
      </c>
      <c r="H9" s="37">
        <v>5</v>
      </c>
      <c r="I9" s="37">
        <v>3</v>
      </c>
      <c r="J9" s="37">
        <v>5</v>
      </c>
      <c r="K9" s="37">
        <v>5</v>
      </c>
      <c r="L9" s="37">
        <v>2</v>
      </c>
      <c r="M9" s="37">
        <v>3</v>
      </c>
      <c r="N9" s="37">
        <v>2</v>
      </c>
      <c r="O9" s="37">
        <v>3</v>
      </c>
      <c r="P9" s="37">
        <v>3</v>
      </c>
      <c r="Q9" s="37">
        <v>2</v>
      </c>
      <c r="R9" s="37">
        <v>0</v>
      </c>
      <c r="S9" s="37">
        <v>2</v>
      </c>
      <c r="T9" s="37">
        <v>1</v>
      </c>
      <c r="U9" s="37">
        <v>3</v>
      </c>
      <c r="V9" s="37">
        <v>0</v>
      </c>
      <c r="W9" s="37">
        <v>1</v>
      </c>
      <c r="X9" s="37">
        <v>0</v>
      </c>
      <c r="Z9" s="37">
        <f t="shared" si="1"/>
        <v>4.75</v>
      </c>
      <c r="AB9" s="37">
        <f t="shared" si="0"/>
        <v>1.5</v>
      </c>
    </row>
    <row r="10" spans="1:28" x14ac:dyDescent="0.35">
      <c r="A10" s="66"/>
      <c r="B10" s="61" t="s">
        <v>122</v>
      </c>
      <c r="C10" s="37">
        <v>15</v>
      </c>
      <c r="D10" s="37">
        <v>1</v>
      </c>
      <c r="E10" s="37">
        <v>3</v>
      </c>
      <c r="F10" s="37">
        <v>22</v>
      </c>
      <c r="G10" s="37">
        <v>6</v>
      </c>
      <c r="H10" s="37">
        <v>15</v>
      </c>
      <c r="I10" s="37">
        <v>9</v>
      </c>
      <c r="J10" s="37">
        <v>9</v>
      </c>
      <c r="K10" s="37">
        <v>4</v>
      </c>
      <c r="L10" s="37">
        <v>3</v>
      </c>
      <c r="M10" s="37">
        <v>9</v>
      </c>
      <c r="N10" s="37">
        <v>33</v>
      </c>
      <c r="O10" s="37">
        <v>8</v>
      </c>
      <c r="P10" s="37">
        <v>4</v>
      </c>
      <c r="Q10" s="37">
        <v>0</v>
      </c>
      <c r="R10" s="37">
        <v>0</v>
      </c>
      <c r="S10" s="37">
        <v>0</v>
      </c>
      <c r="T10" s="37">
        <v>1</v>
      </c>
      <c r="U10" s="37">
        <v>1</v>
      </c>
      <c r="V10" s="37">
        <v>1</v>
      </c>
      <c r="W10" s="37">
        <v>7</v>
      </c>
      <c r="X10" s="37">
        <v>7</v>
      </c>
      <c r="Z10" s="37">
        <f>AVERAGE(C10:X10)</f>
        <v>7.1818181818181817</v>
      </c>
      <c r="AB10" s="37">
        <f t="shared" si="0"/>
        <v>2.9</v>
      </c>
    </row>
    <row r="11" spans="1:28" ht="42" x14ac:dyDescent="0.35">
      <c r="A11" s="66"/>
      <c r="B11" s="58" t="s">
        <v>121</v>
      </c>
    </row>
    <row r="12" spans="1:28" ht="56" x14ac:dyDescent="0.35">
      <c r="A12" s="66"/>
      <c r="B12" s="58" t="s">
        <v>124</v>
      </c>
    </row>
  </sheetData>
  <mergeCells count="1">
    <mergeCell ref="A4:A12"/>
  </mergeCells>
  <pageMargins left="0.7" right="0.7" top="0.75" bottom="0.75" header="0.3" footer="0.3"/>
  <pageSetup orientation="portrait" r:id="rId1"/>
  <ignoredErrors>
    <ignoredError sqref="AA7 AA4 AA5 AA6 Z8:Z9 AB4:AB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7"/>
  <sheetViews>
    <sheetView showGridLines="0" workbookViewId="0">
      <pane xSplit="1" topLeftCell="B1" activePane="topRight" state="frozen"/>
      <selection pane="topRight" activeCell="A3" sqref="A3"/>
    </sheetView>
  </sheetViews>
  <sheetFormatPr baseColWidth="10" defaultRowHeight="14.5" x14ac:dyDescent="0.35"/>
  <cols>
    <col min="2" max="2" width="7.1796875" bestFit="1" customWidth="1"/>
    <col min="3" max="3" width="7" bestFit="1" customWidth="1"/>
    <col min="4" max="4" width="7.1796875" bestFit="1" customWidth="1"/>
    <col min="5" max="5" width="6.54296875" bestFit="1" customWidth="1"/>
    <col min="6" max="6" width="7.453125" bestFit="1" customWidth="1"/>
    <col min="7" max="8" width="6.54296875" bestFit="1" customWidth="1"/>
    <col min="9" max="9" width="7" bestFit="1" customWidth="1"/>
    <col min="10" max="10" width="6.81640625" bestFit="1" customWidth="1"/>
    <col min="11" max="13" width="7" bestFit="1" customWidth="1"/>
    <col min="14" max="14" width="7.1796875" bestFit="1" customWidth="1"/>
    <col min="15" max="15" width="6.7265625" bestFit="1" customWidth="1"/>
    <col min="16" max="16" width="7.1796875" bestFit="1" customWidth="1"/>
    <col min="17" max="17" width="6.54296875" bestFit="1" customWidth="1"/>
    <col min="18" max="18" width="7.453125" bestFit="1" customWidth="1"/>
    <col min="19" max="19" width="7" bestFit="1" customWidth="1"/>
    <col min="20" max="23" width="7" customWidth="1"/>
    <col min="25" max="25" width="14.1796875" bestFit="1" customWidth="1"/>
    <col min="26" max="26" width="6" customWidth="1"/>
    <col min="27" max="27" width="14.1796875" bestFit="1" customWidth="1"/>
    <col min="29" max="29" width="14.1796875" bestFit="1" customWidth="1"/>
    <col min="31" max="31" width="14.1796875" bestFit="1" customWidth="1"/>
  </cols>
  <sheetData>
    <row r="3" spans="1:27" ht="30" customHeight="1" x14ac:dyDescent="0.35">
      <c r="A3" t="s">
        <v>81</v>
      </c>
      <c r="B3" s="55">
        <v>43466</v>
      </c>
      <c r="C3" s="55">
        <v>43497</v>
      </c>
      <c r="D3" s="55">
        <v>43525</v>
      </c>
      <c r="E3" s="55">
        <v>43556</v>
      </c>
      <c r="F3" s="55">
        <v>43586</v>
      </c>
      <c r="G3" s="55">
        <v>43617</v>
      </c>
      <c r="H3" s="55">
        <v>43647</v>
      </c>
      <c r="I3" s="55">
        <v>43678</v>
      </c>
      <c r="J3" s="55">
        <v>43709</v>
      </c>
      <c r="K3" s="55">
        <v>43739</v>
      </c>
      <c r="L3" s="55">
        <v>43770</v>
      </c>
      <c r="M3" s="55">
        <v>43800</v>
      </c>
      <c r="N3" s="55">
        <v>43831</v>
      </c>
      <c r="O3" s="55">
        <v>43862</v>
      </c>
      <c r="P3" s="55">
        <v>43891</v>
      </c>
      <c r="Q3" s="55">
        <v>43922</v>
      </c>
      <c r="R3" s="55">
        <v>43952</v>
      </c>
      <c r="S3" s="55">
        <v>43983</v>
      </c>
      <c r="T3" s="55">
        <v>44013</v>
      </c>
      <c r="U3" s="55">
        <v>44044</v>
      </c>
      <c r="V3" s="55">
        <v>44075</v>
      </c>
      <c r="W3" s="55">
        <v>44105</v>
      </c>
      <c r="Y3" s="59" t="s">
        <v>120</v>
      </c>
      <c r="AA3" s="59" t="s">
        <v>123</v>
      </c>
    </row>
    <row r="4" spans="1:27" x14ac:dyDescent="0.35">
      <c r="A4" t="s">
        <v>54</v>
      </c>
      <c r="B4" s="56">
        <v>10</v>
      </c>
      <c r="C4" s="56">
        <v>8</v>
      </c>
      <c r="D4" s="56">
        <v>19</v>
      </c>
      <c r="E4" s="56">
        <v>11</v>
      </c>
      <c r="F4" s="56">
        <v>9</v>
      </c>
      <c r="G4" s="56">
        <v>13</v>
      </c>
      <c r="H4" s="56">
        <v>21</v>
      </c>
      <c r="I4" s="56">
        <v>22</v>
      </c>
      <c r="J4" s="56">
        <v>22</v>
      </c>
      <c r="K4" s="56">
        <v>33</v>
      </c>
      <c r="L4" s="56">
        <v>30</v>
      </c>
      <c r="M4" s="56">
        <v>41</v>
      </c>
      <c r="N4" s="56">
        <v>3</v>
      </c>
      <c r="O4" s="56">
        <v>27</v>
      </c>
      <c r="P4" s="56">
        <v>19</v>
      </c>
      <c r="Q4" s="56">
        <v>0</v>
      </c>
      <c r="R4" s="56">
        <v>0</v>
      </c>
      <c r="S4" s="56">
        <v>54</v>
      </c>
      <c r="T4" s="56">
        <v>39</v>
      </c>
      <c r="U4" s="56">
        <v>22</v>
      </c>
      <c r="V4" s="56">
        <v>16</v>
      </c>
      <c r="W4" s="56">
        <v>32</v>
      </c>
      <c r="Y4" s="37">
        <f>AVERAGE(B4:M4)</f>
        <v>19.916666666666668</v>
      </c>
      <c r="AA4" s="37">
        <f>AVERAGE(N4:W4)</f>
        <v>21.2</v>
      </c>
    </row>
    <row r="5" spans="1:27" x14ac:dyDescent="0.35">
      <c r="A5" t="s">
        <v>55</v>
      </c>
      <c r="B5" s="56">
        <v>24</v>
      </c>
      <c r="C5" s="56">
        <v>43</v>
      </c>
      <c r="D5" s="56">
        <v>22</v>
      </c>
      <c r="E5" s="56">
        <v>11</v>
      </c>
      <c r="F5" s="56">
        <v>18</v>
      </c>
      <c r="G5" s="56">
        <v>18</v>
      </c>
      <c r="H5" s="56">
        <v>16</v>
      </c>
      <c r="I5" s="56">
        <v>16</v>
      </c>
      <c r="J5" s="56">
        <v>11</v>
      </c>
      <c r="K5" s="56">
        <v>22</v>
      </c>
      <c r="L5" s="56">
        <v>5</v>
      </c>
      <c r="M5" s="56">
        <v>33</v>
      </c>
      <c r="N5" s="56">
        <v>5</v>
      </c>
      <c r="O5" s="56">
        <v>25</v>
      </c>
      <c r="P5" s="56">
        <v>12</v>
      </c>
      <c r="Q5" s="56">
        <v>0</v>
      </c>
      <c r="R5" s="56">
        <v>0</v>
      </c>
      <c r="S5" s="56">
        <v>29</v>
      </c>
      <c r="T5" s="56">
        <v>9</v>
      </c>
      <c r="U5" s="56">
        <v>10</v>
      </c>
      <c r="V5" s="56">
        <v>8</v>
      </c>
      <c r="W5" s="56">
        <v>21</v>
      </c>
      <c r="Y5" s="37">
        <f>AVERAGE(B5:M5)</f>
        <v>19.916666666666668</v>
      </c>
      <c r="AA5" s="37">
        <f t="shared" ref="AA5:AA7" si="0">AVERAGE(N5:W5)</f>
        <v>11.9</v>
      </c>
    </row>
    <row r="6" spans="1:27" x14ac:dyDescent="0.35">
      <c r="A6" t="s">
        <v>56</v>
      </c>
      <c r="B6" s="56">
        <v>1</v>
      </c>
      <c r="C6" s="56">
        <v>2</v>
      </c>
      <c r="D6" s="56">
        <v>0</v>
      </c>
      <c r="E6" s="56">
        <v>0</v>
      </c>
      <c r="F6" s="56">
        <v>6</v>
      </c>
      <c r="G6" s="56">
        <v>0</v>
      </c>
      <c r="H6" s="56">
        <v>0</v>
      </c>
      <c r="I6" s="56">
        <v>0</v>
      </c>
      <c r="J6" s="56">
        <v>1</v>
      </c>
      <c r="K6" s="56">
        <v>2</v>
      </c>
      <c r="L6" s="56">
        <v>6</v>
      </c>
      <c r="M6" s="56">
        <v>0</v>
      </c>
      <c r="N6" s="56">
        <v>0</v>
      </c>
      <c r="O6" s="56">
        <v>1</v>
      </c>
      <c r="P6" s="56">
        <v>1</v>
      </c>
      <c r="Q6" s="56">
        <v>0</v>
      </c>
      <c r="R6" s="56">
        <v>0</v>
      </c>
      <c r="S6" s="56">
        <v>5</v>
      </c>
      <c r="T6" s="56">
        <v>13</v>
      </c>
      <c r="U6" s="56">
        <v>0</v>
      </c>
      <c r="V6" s="56">
        <v>10</v>
      </c>
      <c r="W6" s="56">
        <v>2</v>
      </c>
      <c r="Y6" s="37">
        <f>AVERAGE(B6:M6)</f>
        <v>1.5</v>
      </c>
      <c r="AA6" s="37">
        <f t="shared" si="0"/>
        <v>3.2</v>
      </c>
    </row>
    <row r="7" spans="1:27" x14ac:dyDescent="0.35">
      <c r="A7" t="s">
        <v>27</v>
      </c>
      <c r="B7" s="57">
        <f t="shared" ref="B7:H7" si="1">SUM(B4:B6)</f>
        <v>35</v>
      </c>
      <c r="C7" s="57">
        <f t="shared" si="1"/>
        <v>53</v>
      </c>
      <c r="D7" s="57">
        <f t="shared" si="1"/>
        <v>41</v>
      </c>
      <c r="E7" s="57">
        <f t="shared" si="1"/>
        <v>22</v>
      </c>
      <c r="F7" s="57">
        <f t="shared" si="1"/>
        <v>33</v>
      </c>
      <c r="G7" s="57">
        <f t="shared" si="1"/>
        <v>31</v>
      </c>
      <c r="H7" s="57">
        <f t="shared" si="1"/>
        <v>37</v>
      </c>
      <c r="I7" s="57">
        <f t="shared" ref="I7:J7" si="2">SUM(I4:I6)</f>
        <v>38</v>
      </c>
      <c r="J7" s="57">
        <f t="shared" si="2"/>
        <v>34</v>
      </c>
      <c r="K7" s="57">
        <f t="shared" ref="K7:O7" si="3">SUM(K4:K6)</f>
        <v>57</v>
      </c>
      <c r="L7" s="57">
        <f t="shared" si="3"/>
        <v>41</v>
      </c>
      <c r="M7" s="57">
        <f t="shared" si="3"/>
        <v>74</v>
      </c>
      <c r="N7" s="57">
        <f t="shared" si="3"/>
        <v>8</v>
      </c>
      <c r="O7" s="57">
        <f t="shared" si="3"/>
        <v>53</v>
      </c>
      <c r="P7" s="57">
        <f t="shared" ref="P7:W7" si="4">SUM(P4:P6)</f>
        <v>32</v>
      </c>
      <c r="Q7" s="57">
        <f t="shared" si="4"/>
        <v>0</v>
      </c>
      <c r="R7" s="57">
        <f t="shared" si="4"/>
        <v>0</v>
      </c>
      <c r="S7" s="57">
        <f t="shared" si="4"/>
        <v>88</v>
      </c>
      <c r="T7" s="57">
        <f t="shared" si="4"/>
        <v>61</v>
      </c>
      <c r="U7" s="57">
        <f t="shared" si="4"/>
        <v>32</v>
      </c>
      <c r="V7" s="57">
        <f t="shared" si="4"/>
        <v>34</v>
      </c>
      <c r="W7" s="57">
        <f t="shared" si="4"/>
        <v>55</v>
      </c>
      <c r="Y7" s="60">
        <f>AVERAGE(B7:M7)</f>
        <v>41.333333333333336</v>
      </c>
      <c r="AA7" s="60">
        <f t="shared" si="0"/>
        <v>36.299999999999997</v>
      </c>
    </row>
  </sheetData>
  <pageMargins left="0.7" right="0.7" top="0.75" bottom="0.75" header="0.3" footer="0.3"/>
  <pageSetup orientation="portrait" r:id="rId1"/>
  <ignoredErrors>
    <ignoredError sqref="B7:S7 Y4:Y7 T7:W7 AA4:AA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RTM</vt:lpstr>
      <vt:lpstr>DATOS RTM (2)</vt:lpstr>
      <vt:lpstr>CURVA </vt:lpstr>
      <vt:lpstr>Hoja1</vt:lpstr>
      <vt:lpstr>Inspecciones</vt:lpstr>
      <vt:lpstr>RTM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RICO COY</dc:creator>
  <cp:lastModifiedBy>CRISTHIAN JULIAN MENDEZ MACETO</cp:lastModifiedBy>
  <dcterms:created xsi:type="dcterms:W3CDTF">2016-02-26T14:48:34Z</dcterms:created>
  <dcterms:modified xsi:type="dcterms:W3CDTF">2020-12-02T15:07:41Z</dcterms:modified>
</cp:coreProperties>
</file>