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laprevisora-my.sharepoint.com/personal/sandraj_ramirez_previsora_gov_co/Documents/sandra ramirez D/G. CONTRATACION/Reportes/Contratos vigentes Pagina web/"/>
    </mc:Choice>
  </mc:AlternateContent>
  <xr:revisionPtr revIDLastSave="97" documentId="14_{EBA901DF-CDE5-4679-99D3-D27A35F88ED2}" xr6:coauthVersionLast="47" xr6:coauthVersionMax="47" xr10:uidLastSave="{852FF8A2-B69E-4BAD-820C-28FEB2595F43}"/>
  <bookViews>
    <workbookView xWindow="-110" yWindow="-110" windowWidth="19420" windowHeight="10420" firstSheet="1" activeTab="1" xr2:uid="{EBD74A91-513B-4DFB-9DB6-C96D8A071193}"/>
  </bookViews>
  <sheets>
    <sheet name="Hoja1" sheetId="13" state="hidden" r:id="rId1"/>
    <sheet name="MATRIZ DE CONTRATOS" sheetId="23" r:id="rId2"/>
    <sheet name="Referencias" sheetId="2" state="hidden" r:id="rId3"/>
  </sheets>
  <definedNames>
    <definedName name="_xlnm._FilterDatabase" localSheetId="1" hidden="1">'MATRIZ DE CONTRATOS'!$B$2:$AE$118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62" i="23" l="1"/>
  <c r="S157" i="23"/>
  <c r="S156" i="23"/>
  <c r="S167" i="23"/>
  <c r="S163" i="23"/>
  <c r="S153" i="23"/>
  <c r="S161" i="23"/>
  <c r="S158" i="23"/>
  <c r="S151" i="23"/>
  <c r="S160" i="23"/>
  <c r="S187" i="23"/>
  <c r="S177" i="23"/>
  <c r="S173" i="23"/>
  <c r="P431" i="23"/>
  <c r="P675" i="23"/>
  <c r="P674" i="23"/>
  <c r="P673" i="23"/>
  <c r="P672" i="23"/>
  <c r="P671" i="23"/>
  <c r="P670" i="23"/>
  <c r="P669" i="23"/>
  <c r="P668" i="23"/>
  <c r="P667" i="23"/>
  <c r="P666" i="23"/>
  <c r="P665" i="23"/>
  <c r="P664" i="23"/>
  <c r="P663" i="23"/>
  <c r="P662" i="23"/>
  <c r="P661" i="23"/>
  <c r="P660" i="23"/>
  <c r="P659" i="23"/>
  <c r="P658" i="23"/>
  <c r="P657" i="23"/>
  <c r="P656" i="23"/>
  <c r="P655" i="23"/>
  <c r="P654" i="23"/>
  <c r="P653" i="23"/>
  <c r="P652" i="23"/>
  <c r="P651" i="23"/>
  <c r="P650" i="23"/>
  <c r="P649" i="23"/>
  <c r="P648" i="23"/>
  <c r="P647" i="23"/>
  <c r="P646" i="23"/>
  <c r="P645" i="23"/>
  <c r="P644" i="23"/>
  <c r="P643" i="23"/>
  <c r="P642" i="23"/>
  <c r="P641" i="23"/>
  <c r="P640" i="23"/>
  <c r="P639" i="23"/>
  <c r="P638" i="23"/>
  <c r="P637" i="23"/>
  <c r="P636" i="23"/>
  <c r="P635" i="23"/>
  <c r="P634" i="23"/>
  <c r="P633" i="23"/>
  <c r="P632" i="23"/>
  <c r="P631" i="23"/>
  <c r="P630" i="23"/>
  <c r="P629" i="23"/>
  <c r="P628" i="23"/>
  <c r="P627" i="23"/>
  <c r="P626" i="23"/>
  <c r="P625" i="23"/>
  <c r="P624" i="23"/>
  <c r="P623" i="23"/>
  <c r="P622" i="23"/>
  <c r="P621" i="23"/>
  <c r="P620" i="23"/>
  <c r="P619" i="23"/>
  <c r="P618" i="23"/>
  <c r="P617" i="23"/>
  <c r="P616" i="23"/>
  <c r="P615" i="23"/>
  <c r="P614" i="23"/>
  <c r="P613" i="23"/>
  <c r="P612" i="23"/>
  <c r="P611" i="23"/>
  <c r="P610" i="23"/>
  <c r="P609" i="23"/>
  <c r="P608" i="23"/>
  <c r="P607" i="23"/>
  <c r="P606" i="23"/>
  <c r="P605" i="23"/>
  <c r="P604" i="23"/>
  <c r="P603" i="23"/>
  <c r="P602" i="23"/>
  <c r="P601" i="23"/>
  <c r="P600" i="23"/>
  <c r="P599" i="23"/>
  <c r="P598" i="23"/>
  <c r="P597" i="23"/>
  <c r="P596" i="23"/>
  <c r="P595" i="23"/>
  <c r="P594" i="23"/>
  <c r="P593" i="23"/>
  <c r="P592" i="23"/>
  <c r="P591" i="23"/>
  <c r="P590" i="23"/>
  <c r="P589" i="23"/>
  <c r="P588" i="23"/>
  <c r="P587" i="23"/>
  <c r="P586" i="23"/>
  <c r="P585" i="23"/>
  <c r="P584" i="23"/>
  <c r="P583" i="23"/>
  <c r="P582" i="23"/>
  <c r="P581" i="23"/>
  <c r="P580" i="23"/>
  <c r="P579" i="23"/>
  <c r="P578" i="23"/>
  <c r="P577" i="23"/>
  <c r="P576" i="23"/>
  <c r="P575" i="23"/>
  <c r="P574" i="23"/>
  <c r="P573" i="23"/>
  <c r="P572" i="23"/>
  <c r="P571" i="23"/>
  <c r="P570" i="23"/>
  <c r="P569" i="23"/>
  <c r="P568" i="23"/>
  <c r="P567" i="23"/>
  <c r="P566" i="23"/>
  <c r="P565" i="23"/>
  <c r="P564" i="23"/>
  <c r="P563" i="23"/>
  <c r="P562" i="23"/>
  <c r="P561" i="23"/>
  <c r="P560" i="23"/>
  <c r="P559" i="23"/>
  <c r="P558" i="23"/>
  <c r="P557" i="23"/>
  <c r="P556" i="23"/>
  <c r="P555" i="23"/>
  <c r="P554" i="23"/>
  <c r="P553" i="23"/>
  <c r="P552" i="23"/>
  <c r="P551" i="23"/>
  <c r="P550" i="23"/>
  <c r="P549" i="23"/>
  <c r="P548" i="23"/>
  <c r="P547" i="23"/>
  <c r="P546" i="23"/>
  <c r="P545" i="23"/>
  <c r="P544" i="23"/>
  <c r="P543" i="23"/>
  <c r="P542" i="23"/>
  <c r="P541" i="23"/>
  <c r="P540" i="23"/>
  <c r="P539" i="23"/>
  <c r="P538" i="23"/>
  <c r="P537" i="23"/>
  <c r="P536" i="23"/>
  <c r="P535" i="23"/>
  <c r="P534" i="23"/>
  <c r="P533" i="23"/>
  <c r="P532" i="23"/>
  <c r="P531" i="23"/>
  <c r="P530" i="23"/>
  <c r="P529" i="23"/>
  <c r="P528" i="23"/>
  <c r="P527" i="23"/>
  <c r="P526" i="23"/>
  <c r="P525" i="23"/>
  <c r="P524" i="23"/>
  <c r="P523" i="23"/>
  <c r="P522" i="23"/>
  <c r="P521" i="23"/>
  <c r="P520" i="23"/>
  <c r="P519" i="23"/>
  <c r="P518" i="23"/>
  <c r="P517" i="23"/>
  <c r="P516" i="23"/>
  <c r="P515" i="23"/>
  <c r="P514" i="23"/>
  <c r="P513" i="23"/>
  <c r="P512" i="23"/>
  <c r="P511" i="23"/>
  <c r="P510" i="23"/>
  <c r="P509" i="23"/>
  <c r="P508" i="23"/>
  <c r="P507" i="23"/>
  <c r="P506" i="23"/>
  <c r="P505" i="23"/>
  <c r="P504" i="23"/>
  <c r="P503" i="23"/>
  <c r="P502" i="23"/>
  <c r="P501" i="23"/>
  <c r="P500" i="23"/>
  <c r="P499" i="23"/>
  <c r="P498" i="23"/>
  <c r="P497" i="23"/>
  <c r="P496" i="23"/>
  <c r="P495" i="23"/>
  <c r="P494" i="23"/>
  <c r="P493" i="23"/>
  <c r="P492" i="23"/>
  <c r="P491" i="23"/>
  <c r="P490" i="23"/>
  <c r="P489" i="23"/>
  <c r="P488" i="23"/>
  <c r="P487" i="23"/>
  <c r="P486" i="23"/>
  <c r="P485" i="23"/>
  <c r="P484" i="23"/>
  <c r="P483" i="23"/>
  <c r="P482" i="23"/>
  <c r="P481" i="23"/>
  <c r="P480" i="23"/>
  <c r="P479" i="23"/>
  <c r="P478" i="23"/>
  <c r="P477" i="23"/>
  <c r="P476" i="23"/>
  <c r="P475" i="23"/>
  <c r="P474" i="23"/>
  <c r="P473" i="23"/>
  <c r="P472" i="23"/>
  <c r="P471" i="23"/>
  <c r="P470" i="23"/>
  <c r="P468" i="23"/>
  <c r="P467" i="23"/>
  <c r="P466" i="23"/>
  <c r="P464" i="23"/>
  <c r="P463" i="23"/>
  <c r="P462" i="23"/>
  <c r="P461" i="23"/>
  <c r="P460" i="23"/>
  <c r="P459" i="23"/>
  <c r="P458" i="23"/>
  <c r="P457" i="23"/>
  <c r="P456" i="23"/>
  <c r="P454" i="23"/>
  <c r="P453" i="23"/>
  <c r="P452" i="23"/>
  <c r="P451" i="23"/>
  <c r="P450" i="23"/>
  <c r="P449" i="23"/>
  <c r="P446" i="23"/>
  <c r="P445" i="23"/>
  <c r="P444" i="23"/>
  <c r="P442" i="23"/>
  <c r="P441" i="23"/>
  <c r="P440" i="23"/>
  <c r="P439" i="23"/>
  <c r="P438" i="23"/>
  <c r="P437" i="23"/>
  <c r="P435" i="23"/>
  <c r="P430" i="23"/>
  <c r="P429" i="23"/>
  <c r="P428" i="23"/>
  <c r="P426" i="23"/>
  <c r="P425" i="23"/>
  <c r="P423" i="23"/>
  <c r="P422" i="23"/>
  <c r="P418" i="23"/>
  <c r="P415" i="23"/>
  <c r="P414" i="23"/>
  <c r="P413" i="23"/>
  <c r="P412" i="23"/>
  <c r="P410" i="23"/>
  <c r="P409" i="23"/>
  <c r="P408" i="23"/>
  <c r="P403" i="23"/>
  <c r="P402" i="23"/>
  <c r="P397" i="23"/>
  <c r="P396" i="23"/>
  <c r="P395" i="23"/>
  <c r="P393" i="23"/>
  <c r="P391" i="23"/>
  <c r="P389" i="23"/>
  <c r="P388" i="23"/>
  <c r="P387" i="23"/>
  <c r="P383" i="23"/>
  <c r="P382" i="23"/>
  <c r="P381" i="23"/>
  <c r="P379" i="23"/>
  <c r="P378" i="23"/>
  <c r="P377" i="23"/>
  <c r="P375" i="23"/>
  <c r="P374" i="23"/>
  <c r="P373" i="23"/>
  <c r="P371" i="23"/>
  <c r="P368" i="23"/>
  <c r="P367" i="23"/>
  <c r="P366" i="23"/>
  <c r="P365" i="23"/>
  <c r="P364" i="23"/>
  <c r="P363" i="23"/>
  <c r="P362" i="23"/>
  <c r="P361" i="23"/>
  <c r="P360" i="23"/>
  <c r="P359" i="23"/>
  <c r="P358" i="23"/>
  <c r="P357" i="23"/>
  <c r="P356" i="23"/>
  <c r="P355" i="23"/>
  <c r="P354" i="23"/>
  <c r="P352" i="23"/>
  <c r="P351" i="23"/>
  <c r="P350" i="23"/>
  <c r="P349" i="23"/>
  <c r="P348" i="23"/>
  <c r="P347" i="23"/>
  <c r="P346" i="23"/>
  <c r="P345" i="23"/>
  <c r="P344" i="23"/>
  <c r="P342" i="23"/>
  <c r="P341" i="23"/>
  <c r="P340" i="23"/>
  <c r="P335" i="23"/>
  <c r="P334" i="23"/>
  <c r="P332" i="23"/>
  <c r="P331" i="23"/>
  <c r="P330" i="23"/>
  <c r="P329" i="23"/>
  <c r="P328" i="23"/>
  <c r="P326" i="23"/>
  <c r="P325" i="23"/>
  <c r="P324" i="23"/>
  <c r="P323" i="23"/>
  <c r="P321" i="23"/>
  <c r="P320" i="23"/>
  <c r="P318" i="23"/>
  <c r="P317" i="23"/>
  <c r="P316" i="23"/>
  <c r="P315" i="23"/>
  <c r="P314" i="23"/>
  <c r="P313" i="23"/>
  <c r="P311" i="23"/>
  <c r="P310" i="23"/>
  <c r="P309" i="23"/>
  <c r="P307" i="23"/>
  <c r="P306" i="23"/>
  <c r="P305" i="23"/>
  <c r="P304" i="23"/>
  <c r="P303" i="23"/>
  <c r="P302" i="23"/>
  <c r="P301" i="23"/>
  <c r="P300" i="23"/>
  <c r="P299" i="23"/>
  <c r="P298" i="23"/>
  <c r="P297" i="23"/>
  <c r="P296" i="23"/>
  <c r="P295" i="23"/>
  <c r="P294" i="23"/>
  <c r="P293" i="23"/>
  <c r="P292" i="23"/>
  <c r="P291" i="23"/>
  <c r="P290" i="23"/>
  <c r="P289" i="23"/>
  <c r="P288" i="23"/>
  <c r="P287" i="23"/>
  <c r="P286" i="23"/>
  <c r="P285" i="23"/>
  <c r="P284" i="23"/>
  <c r="P283" i="23"/>
  <c r="P282" i="23"/>
  <c r="P281" i="23"/>
  <c r="P280" i="23"/>
  <c r="P279" i="23"/>
  <c r="P278" i="23"/>
  <c r="P277" i="23"/>
  <c r="P276" i="23"/>
  <c r="P275" i="23"/>
  <c r="P274" i="23"/>
  <c r="P271" i="23"/>
  <c r="P270" i="23"/>
  <c r="P269" i="23"/>
  <c r="P268" i="23"/>
  <c r="P266" i="23"/>
  <c r="P265" i="23"/>
  <c r="P263" i="23"/>
  <c r="P261" i="23"/>
  <c r="P260" i="23"/>
  <c r="P259" i="23"/>
  <c r="P258" i="23"/>
  <c r="P257" i="23"/>
  <c r="P256" i="23"/>
  <c r="P255" i="23"/>
  <c r="P254" i="23"/>
  <c r="P253" i="23"/>
  <c r="P252" i="23"/>
  <c r="P251" i="23"/>
  <c r="P250" i="23"/>
  <c r="P249" i="23"/>
  <c r="P248" i="23"/>
  <c r="P246" i="23"/>
  <c r="P243" i="23"/>
  <c r="P241" i="23"/>
  <c r="P240" i="23"/>
  <c r="P238" i="23"/>
  <c r="P237" i="23"/>
  <c r="P236" i="23"/>
  <c r="P235" i="23"/>
  <c r="P233" i="23"/>
  <c r="P231" i="23"/>
  <c r="P229" i="23"/>
  <c r="P222" i="23"/>
  <c r="P221" i="23"/>
  <c r="P220" i="23"/>
  <c r="P219" i="23"/>
  <c r="P218" i="23"/>
  <c r="P217" i="23"/>
  <c r="P216" i="23"/>
  <c r="P215" i="23"/>
  <c r="P213" i="23"/>
  <c r="P212" i="23"/>
  <c r="P211" i="23"/>
  <c r="P210" i="23"/>
  <c r="P209" i="23"/>
  <c r="P208" i="23"/>
  <c r="P207" i="23"/>
  <c r="P206" i="23"/>
  <c r="P205" i="23"/>
  <c r="P204" i="23"/>
  <c r="P203" i="23"/>
  <c r="P202" i="23"/>
  <c r="P201" i="23"/>
  <c r="P200" i="23"/>
  <c r="P199" i="23"/>
  <c r="P198" i="23"/>
  <c r="P197" i="23"/>
  <c r="P196" i="23"/>
  <c r="P195" i="23"/>
  <c r="P194" i="23"/>
  <c r="P192" i="23"/>
  <c r="P190" i="23"/>
  <c r="P189" i="23"/>
  <c r="P188" i="23"/>
  <c r="P187" i="23"/>
  <c r="P186" i="23"/>
  <c r="P185" i="23"/>
  <c r="P184" i="23"/>
  <c r="P183" i="23"/>
  <c r="P181" i="23"/>
  <c r="P180" i="23"/>
  <c r="P178" i="23"/>
  <c r="P177" i="23"/>
  <c r="P176" i="23"/>
  <c r="P175" i="23"/>
  <c r="P174" i="23"/>
  <c r="P173" i="23"/>
  <c r="P172" i="23"/>
  <c r="P171" i="23"/>
  <c r="P169" i="23"/>
  <c r="P168" i="23"/>
  <c r="P167" i="23"/>
  <c r="P166" i="23"/>
  <c r="P165" i="23"/>
  <c r="P164" i="23"/>
  <c r="P163" i="23"/>
  <c r="P162" i="23"/>
  <c r="P161" i="23"/>
  <c r="P160" i="23"/>
  <c r="P159" i="23"/>
  <c r="P158" i="23"/>
  <c r="P157" i="23"/>
  <c r="P156" i="23"/>
  <c r="P155" i="23"/>
  <c r="P153" i="23"/>
  <c r="P152" i="23"/>
  <c r="P151" i="23"/>
  <c r="P150" i="23"/>
  <c r="P149" i="23"/>
  <c r="P148" i="23"/>
  <c r="P147" i="23"/>
  <c r="P146" i="23"/>
  <c r="P145" i="23"/>
  <c r="P144" i="23"/>
  <c r="P140" i="23"/>
  <c r="P139" i="23"/>
  <c r="P138" i="23"/>
  <c r="P137" i="23"/>
  <c r="P136" i="23"/>
  <c r="P135" i="23"/>
  <c r="P133" i="23"/>
  <c r="P132" i="23"/>
  <c r="P130" i="23"/>
  <c r="P129" i="23"/>
  <c r="P128" i="23"/>
  <c r="P121" i="23"/>
  <c r="P119" i="23"/>
  <c r="P118" i="23"/>
  <c r="P112" i="23"/>
  <c r="P111" i="23"/>
  <c r="P110" i="23"/>
  <c r="P109" i="23"/>
  <c r="P108" i="23"/>
  <c r="P107" i="23"/>
  <c r="P106" i="23"/>
  <c r="P104" i="23"/>
  <c r="P103" i="23"/>
  <c r="P102" i="23"/>
  <c r="P99" i="23"/>
  <c r="P4" i="23"/>
  <c r="P5" i="23"/>
  <c r="P8" i="23"/>
  <c r="P10" i="23"/>
  <c r="P11" i="23"/>
  <c r="P14" i="23"/>
  <c r="P15" i="23"/>
  <c r="P16" i="23"/>
  <c r="P18" i="23"/>
  <c r="P19" i="23"/>
  <c r="P20" i="23"/>
  <c r="P21" i="23"/>
  <c r="P22" i="23"/>
  <c r="P23" i="23"/>
  <c r="P24" i="23"/>
  <c r="P25" i="23"/>
  <c r="P26" i="23"/>
  <c r="P27" i="23"/>
  <c r="P28" i="23"/>
  <c r="P30" i="23"/>
  <c r="P32" i="23"/>
  <c r="P33" i="23"/>
  <c r="P34" i="23"/>
  <c r="P35" i="23"/>
  <c r="P36" i="23"/>
  <c r="P37" i="23"/>
  <c r="P38" i="23"/>
  <c r="P41" i="23"/>
  <c r="P42" i="23"/>
  <c r="P45" i="23"/>
  <c r="P46" i="23"/>
  <c r="P48" i="23"/>
  <c r="P49" i="23"/>
  <c r="P50" i="23"/>
  <c r="P51" i="23"/>
  <c r="P55" i="23"/>
  <c r="P56" i="23"/>
  <c r="P57" i="23"/>
  <c r="P58" i="23"/>
  <c r="P59" i="23"/>
  <c r="P60" i="23"/>
  <c r="P61" i="23"/>
  <c r="P62" i="23"/>
  <c r="P63" i="23"/>
  <c r="P64" i="23"/>
  <c r="P65" i="23"/>
  <c r="P66" i="23"/>
  <c r="P67" i="23"/>
  <c r="P68" i="23"/>
  <c r="P69" i="23"/>
  <c r="P70" i="23"/>
  <c r="P71" i="23"/>
  <c r="P72" i="23"/>
  <c r="P73" i="23"/>
  <c r="P74" i="23"/>
  <c r="P75" i="23"/>
  <c r="P76" i="23"/>
  <c r="P78" i="23"/>
  <c r="P79" i="23"/>
  <c r="P80" i="23"/>
  <c r="P81" i="23"/>
  <c r="P82" i="23"/>
  <c r="P83" i="23"/>
  <c r="P85" i="23"/>
  <c r="P88" i="23"/>
  <c r="P89" i="23"/>
  <c r="P90" i="23"/>
  <c r="P92" i="23"/>
  <c r="P93" i="23"/>
  <c r="P94" i="23"/>
  <c r="P95" i="23"/>
  <c r="P96" i="23"/>
  <c r="P97" i="23"/>
  <c r="P98" i="23"/>
  <c r="T676" i="23"/>
  <c r="AB676" i="23"/>
  <c r="Z676" i="23"/>
  <c r="L676" i="23"/>
  <c r="K676" i="23"/>
  <c r="F676" i="23"/>
  <c r="AD676" i="23"/>
  <c r="AA676" i="23"/>
  <c r="AC676" i="23"/>
  <c r="P455" i="23"/>
  <c r="P448" i="23"/>
  <c r="P443" i="23"/>
  <c r="P433" i="23"/>
  <c r="P432" i="23"/>
  <c r="P424" i="23"/>
  <c r="P419" i="23"/>
  <c r="P416" i="23"/>
  <c r="P404" i="23"/>
  <c r="P400" i="23"/>
  <c r="P394" i="23"/>
  <c r="P392" i="23"/>
  <c r="P386" i="23"/>
  <c r="P385" i="23"/>
  <c r="P384" i="23"/>
  <c r="P380" i="23"/>
  <c r="P376" i="23"/>
  <c r="P370" i="23"/>
  <c r="P343" i="23"/>
  <c r="P338" i="23"/>
  <c r="P337" i="23"/>
  <c r="P322" i="23"/>
  <c r="P312" i="23"/>
  <c r="P272" i="23"/>
  <c r="P244" i="23"/>
  <c r="P242" i="23"/>
  <c r="P232" i="23"/>
  <c r="P228" i="23"/>
  <c r="P223" i="23"/>
  <c r="P214" i="23"/>
  <c r="P193" i="23"/>
  <c r="P134" i="23"/>
  <c r="P126" i="23"/>
  <c r="P122" i="23"/>
  <c r="P116" i="23"/>
  <c r="P91" i="23"/>
  <c r="P86" i="23"/>
  <c r="O54" i="23"/>
  <c r="P54" i="23" s="1"/>
  <c r="O230" i="23"/>
  <c r="O170" i="23"/>
  <c r="P170" i="23" s="1"/>
  <c r="O40" i="23"/>
  <c r="P40" i="23" s="1"/>
  <c r="O47" i="23"/>
  <c r="P47" i="23" s="1"/>
  <c r="E676" i="23"/>
  <c r="G676" i="23"/>
  <c r="H676" i="23"/>
  <c r="J676" i="23"/>
  <c r="C676" i="23"/>
  <c r="D676" i="23"/>
  <c r="O39" i="23"/>
  <c r="A676" i="23"/>
  <c r="B676" i="23"/>
  <c r="M676" i="23"/>
  <c r="N676" i="23"/>
  <c r="R676" i="23"/>
  <c r="U676" i="23"/>
  <c r="V676" i="23"/>
  <c r="X676" i="23"/>
  <c r="Y676" i="23"/>
  <c r="AE676" i="23"/>
  <c r="P3" i="23"/>
  <c r="O31" i="23"/>
  <c r="P31" i="23" s="1"/>
  <c r="O113" i="23"/>
  <c r="O105" i="23"/>
  <c r="P105" i="23" s="1"/>
  <c r="O12" i="23"/>
  <c r="P12" i="23" s="1"/>
  <c r="O13" i="23"/>
  <c r="P13" i="23" s="1"/>
  <c r="O9" i="23"/>
  <c r="P9" i="23" s="1"/>
  <c r="O123" i="23"/>
  <c r="P123" i="23" s="1"/>
  <c r="Q676" i="23"/>
  <c r="W676" i="23"/>
  <c r="P52" i="23" l="1"/>
  <c r="P29" i="23"/>
  <c r="P77" i="23"/>
  <c r="P100" i="23"/>
  <c r="P120" i="23"/>
  <c r="P131" i="23"/>
  <c r="P179" i="23"/>
  <c r="P224" i="23"/>
  <c r="P247" i="23"/>
  <c r="P308" i="23"/>
  <c r="P336" i="23"/>
  <c r="P369" i="23"/>
  <c r="P399" i="23"/>
  <c r="P407" i="23"/>
  <c r="P421" i="23"/>
  <c r="P436" i="23"/>
  <c r="P469" i="23"/>
  <c r="P17" i="23"/>
  <c r="P101" i="23"/>
  <c r="P127" i="23"/>
  <c r="P154" i="23"/>
  <c r="P273" i="23"/>
  <c r="P406" i="23"/>
  <c r="P465" i="23"/>
  <c r="P84" i="23"/>
  <c r="P182" i="23"/>
  <c r="P225" i="23"/>
  <c r="P234" i="23"/>
  <c r="P262" i="23"/>
  <c r="P53" i="23"/>
  <c r="P117" i="23"/>
  <c r="P245" i="23"/>
  <c r="P333" i="23"/>
  <c r="P353" i="23"/>
  <c r="P398" i="23"/>
  <c r="P420" i="23"/>
  <c r="P434" i="23"/>
  <c r="P43" i="23"/>
  <c r="P114" i="23"/>
  <c r="P124" i="23"/>
  <c r="P141" i="23"/>
  <c r="P191" i="23"/>
  <c r="P226" i="23"/>
  <c r="P239" i="23"/>
  <c r="P264" i="23"/>
  <c r="P319" i="23"/>
  <c r="P372" i="23"/>
  <c r="P390" i="23"/>
  <c r="P401" i="23"/>
  <c r="P427" i="23"/>
  <c r="P447" i="23"/>
  <c r="P7" i="23"/>
  <c r="P6" i="23"/>
  <c r="P44" i="23"/>
  <c r="P87" i="23"/>
  <c r="P115" i="23"/>
  <c r="P125" i="23"/>
  <c r="P411" i="23"/>
  <c r="P142" i="23"/>
  <c r="P227" i="23"/>
  <c r="P267" i="23"/>
  <c r="P339" i="23"/>
  <c r="P417" i="23"/>
  <c r="P143" i="23"/>
  <c r="P327" i="23"/>
  <c r="P405" i="23"/>
  <c r="P39" i="23"/>
  <c r="P113" i="23"/>
  <c r="P230" i="23"/>
  <c r="O676" i="23"/>
  <c r="S676" i="23"/>
  <c r="I676" i="23"/>
  <c r="P676" i="23" l="1"/>
</calcChain>
</file>

<file path=xl/sharedStrings.xml><?xml version="1.0" encoding="utf-8"?>
<sst xmlns="http://schemas.openxmlformats.org/spreadsheetml/2006/main" count="10983" uniqueCount="2935">
  <si>
    <t>presidencia_</t>
  </si>
  <si>
    <t>VICE</t>
  </si>
  <si>
    <t>ÁREA</t>
  </si>
  <si>
    <t>secretaria_general</t>
  </si>
  <si>
    <t>Presidencia_</t>
  </si>
  <si>
    <t>Gerencia de Riesgo</t>
  </si>
  <si>
    <t>vicepresidencia_comercial_</t>
  </si>
  <si>
    <t>Oficina de Control Interno</t>
  </si>
  <si>
    <t>vicepresidencia_desarrollo_corporativo</t>
  </si>
  <si>
    <t>Presidencia</t>
  </si>
  <si>
    <t>vicepresidencia_financiera</t>
  </si>
  <si>
    <t>Secretaría_General</t>
  </si>
  <si>
    <t>Gerencia de Talento Humano</t>
  </si>
  <si>
    <t>vicepresidencia_indemnizaciones</t>
  </si>
  <si>
    <t>Oficina de Control Interno Disciplinario</t>
  </si>
  <si>
    <t>vicepresidencia_juridica</t>
  </si>
  <si>
    <t>Secretaria General</t>
  </si>
  <si>
    <t>vicepresidencia_tecnica</t>
  </si>
  <si>
    <t>Subgerencia Administración de Personal</t>
  </si>
  <si>
    <t xml:space="preserve">Subgerencia de Recursos Físicos </t>
  </si>
  <si>
    <t>Subgerencia Desarrollo de Talento Humano</t>
  </si>
  <si>
    <t>Vicepresidencia_Comercial_</t>
  </si>
  <si>
    <t xml:space="preserve">Gerencia Comercial </t>
  </si>
  <si>
    <t xml:space="preserve">Gerencia De Canales </t>
  </si>
  <si>
    <t xml:space="preserve">Gerencia De Negocios Estatales </t>
  </si>
  <si>
    <t>Gerencia de Servicio</t>
  </si>
  <si>
    <t>Gerencia de Sucursales</t>
  </si>
  <si>
    <t xml:space="preserve">Oficina de Mercadeo Y Publicidad </t>
  </si>
  <si>
    <t>Subgerencia De Inteligencia De Mercados</t>
  </si>
  <si>
    <t>Subgerencia De Licitaciones</t>
  </si>
  <si>
    <t>Vicepresidencia Comercial</t>
  </si>
  <si>
    <t>Vicepresidencia_Desarrollo_Corporativo</t>
  </si>
  <si>
    <t>Arquitectura Empresarial</t>
  </si>
  <si>
    <t xml:space="preserve">Gerencia De Innovación Y Procesos </t>
  </si>
  <si>
    <t>Gerencia De Planeación</t>
  </si>
  <si>
    <t>Gerencia De Tecnología De La Información</t>
  </si>
  <si>
    <t>Subgerencia De Infraestructura Y Servicios De Ti</t>
  </si>
  <si>
    <t>Subgerencia De Mantenimiento De Sistemas De Información</t>
  </si>
  <si>
    <t xml:space="preserve">Subgerencia De Mejoramiento De Procesos </t>
  </si>
  <si>
    <t>Subgerencia De Planeación Y Proyectos De Ti</t>
  </si>
  <si>
    <t>Subgerencia De Transformación Digital</t>
  </si>
  <si>
    <t xml:space="preserve">Vicepresidencia De Desarrollo Corporativo </t>
  </si>
  <si>
    <t>Actuario Responsable</t>
  </si>
  <si>
    <t>Gerencia Contable Y Tributaria</t>
  </si>
  <si>
    <t xml:space="preserve">Gerencia De Cartera </t>
  </si>
  <si>
    <t xml:space="preserve">Gerencia De Inversiones </t>
  </si>
  <si>
    <t>Gerencia De Planeacion Financiera</t>
  </si>
  <si>
    <t>Oficina de Contabilidad e Impuestos</t>
  </si>
  <si>
    <t>Subgerencia de Impuestos</t>
  </si>
  <si>
    <t xml:space="preserve">Subgerencia De Presupuesto </t>
  </si>
  <si>
    <t>Vicepresidencia Financiera</t>
  </si>
  <si>
    <t>Gerencia De Indemnizaciones Automóviles</t>
  </si>
  <si>
    <t xml:space="preserve">Gerencia De Indemnizaciones Seguros Generales Y Patrimoniales </t>
  </si>
  <si>
    <t>Gerencia De Indemnizaciones Soat, Vida Y Ap</t>
  </si>
  <si>
    <t>Oficina De Indemnizaciones Zona Centro</t>
  </si>
  <si>
    <t xml:space="preserve">Oficina De Indemnizaciones Zona Norte </t>
  </si>
  <si>
    <t>Oficina De Indemnizaciones Zona Occidente</t>
  </si>
  <si>
    <t xml:space="preserve">Subgerencia De Indemnizaciones Soat, Vida Y Ap </t>
  </si>
  <si>
    <t>Subgerencia Recobros y Salvamentos</t>
  </si>
  <si>
    <t>Vicepresidencia De Indemnizaciones</t>
  </si>
  <si>
    <t>Gerencia de Contratacion</t>
  </si>
  <si>
    <t xml:space="preserve">Subgerencia De Procesos Judiciales </t>
  </si>
  <si>
    <t xml:space="preserve">Gerencia Jurídica </t>
  </si>
  <si>
    <t>Gerencia De Litigios</t>
  </si>
  <si>
    <t>Subgerencia De Procesos De Responsabilidad Fiscal Y Administrativos</t>
  </si>
  <si>
    <t xml:space="preserve">Vicepresidencia Jurídica </t>
  </si>
  <si>
    <t>Gerencia De Actuaría</t>
  </si>
  <si>
    <t xml:space="preserve">Gerencia De Reaseguros Y Coaseguros </t>
  </si>
  <si>
    <t>Gerencia Técnica De Automóviles</t>
  </si>
  <si>
    <t>Gerencia Técnica De Seguros Generales E Ingenierias</t>
  </si>
  <si>
    <t>Gerencia Técnica De Seguros Patrimoniales Y Vida</t>
  </si>
  <si>
    <t>Gerencia Técnica De Soat</t>
  </si>
  <si>
    <t>Oficina De Cumplimiento Y Líneas Financieras</t>
  </si>
  <si>
    <t>Oficina De Incendio Y Líneas Aliadas</t>
  </si>
  <si>
    <t xml:space="preserve">Oficina De Prevención De Riesgos </t>
  </si>
  <si>
    <t xml:space="preserve">Oficina De Ramos Técnicos </t>
  </si>
  <si>
    <t>Oficina De Responsabilidad Civil</t>
  </si>
  <si>
    <t>Oficina De Transportes</t>
  </si>
  <si>
    <t>Oficina De Vida Grupo Y Accidentes Personales</t>
  </si>
  <si>
    <t>Subgerencia De Coaseguros</t>
  </si>
  <si>
    <t xml:space="preserve">Vicepresidencia Técnica </t>
  </si>
  <si>
    <t>1 PRIMER VEZ</t>
  </si>
  <si>
    <t>1 AGENCIA</t>
  </si>
  <si>
    <t>1 PERSONA NATURAL</t>
  </si>
  <si>
    <t>1 NIT</t>
  </si>
  <si>
    <t>1 DV 0</t>
  </si>
  <si>
    <t>1 ADICIÓN EN VALOR (DIFERENTE A PRÓRROGAS)</t>
  </si>
  <si>
    <t>2 DOS VECES</t>
  </si>
  <si>
    <t>2 ARRENDAMIENTO y/o ADQUISICIÓN DE INMUEBLES</t>
  </si>
  <si>
    <t>2 PERSONA JURÍDICA</t>
  </si>
  <si>
    <t>2 RUT - REGISTRO ÚNICO TRIBUTARIO</t>
  </si>
  <si>
    <t>2 DV 1</t>
  </si>
  <si>
    <t>2 ADICIÓN EN TIEMPO (PRÓRROGAS)</t>
  </si>
  <si>
    <t>3 TRES VECES</t>
  </si>
  <si>
    <t>3 CESIÓN DE CRÉDITOS</t>
  </si>
  <si>
    <t>3 P JURÍDICA - UNIÓN TEMPORAL o CONSORCIO</t>
  </si>
  <si>
    <t>3 CÉDULA DE CIUDADANÍA</t>
  </si>
  <si>
    <t>3 DV 2</t>
  </si>
  <si>
    <t>3 ADICIÓN EN VALOR y EN TIEMPO</t>
  </si>
  <si>
    <t>4 CUATRO VECES</t>
  </si>
  <si>
    <t>4 COMISION</t>
  </si>
  <si>
    <t>4 NO SE DILIGENCIA INFORMACIÓN PARA ESTE FORMULARIO EN ESTE PERÍODO DE REPORTE</t>
  </si>
  <si>
    <t>4 CÉDULA DE EXTRANJERÍA</t>
  </si>
  <si>
    <t>4 DV 3</t>
  </si>
  <si>
    <t>4 NO SE HA ADICIONADO NI EN VALOR y EN TIEMPO</t>
  </si>
  <si>
    <t>5 CINCO VECES</t>
  </si>
  <si>
    <t>5 COMODATO</t>
  </si>
  <si>
    <t>5 NO SE DILIGENCIA INFORMACIÓN PARA ESTE FORMULARIO EN ESTE PERÍODO DE REPORTE</t>
  </si>
  <si>
    <t>5 DV 4</t>
  </si>
  <si>
    <t>6 SEIS VECES</t>
  </si>
  <si>
    <t>6 COMPRAVENTA MERCANTIL</t>
  </si>
  <si>
    <t>6 DV 5</t>
  </si>
  <si>
    <t>7 SIETE VECES</t>
  </si>
  <si>
    <t>7 COMPRAVENTA y/o SUMINISTRO</t>
  </si>
  <si>
    <t>7 DV 6</t>
  </si>
  <si>
    <t>8 OCHO VECES</t>
  </si>
  <si>
    <t>8 CONCESIÓN</t>
  </si>
  <si>
    <t>8 DV 7</t>
  </si>
  <si>
    <t>9 NUEVE VECES</t>
  </si>
  <si>
    <t>9 CONSULTORÍA</t>
  </si>
  <si>
    <t>9 DV 8</t>
  </si>
  <si>
    <t>10 DIEZ VECES</t>
  </si>
  <si>
    <t>10 CONTRATOS DE ACTIVIDAD CIENTÍFICA Y TECNOLÓGICA</t>
  </si>
  <si>
    <t>10 DV 9</t>
  </si>
  <si>
    <t>11 ONCE VECES</t>
  </si>
  <si>
    <t>11 CONTRATOS DE ESTABILIDAD JURÍDICA</t>
  </si>
  <si>
    <t>11 NO SE DILIGENCIA INFORMACIÓN PARA ESTE FORMULARIO EN ESTE PERÍODO DE REPORTE</t>
  </si>
  <si>
    <t>12 DOCE VECES</t>
  </si>
  <si>
    <t>12 DEPÓSITO</t>
  </si>
  <si>
    <t>13 TRECE VECES</t>
  </si>
  <si>
    <t>13 FACTORING</t>
  </si>
  <si>
    <t>14 CATORCE VECES</t>
  </si>
  <si>
    <t>14 FIDUCIA y/o ENCARGO FIDUCIARIO</t>
  </si>
  <si>
    <t>15 QUINCE VECES</t>
  </si>
  <si>
    <t>15 FLETAMENTO</t>
  </si>
  <si>
    <t>16 DIEZ Y SEIS VECES</t>
  </si>
  <si>
    <t>16 FRANQUICIA</t>
  </si>
  <si>
    <t>17 DIEZ Y SIETE VECES</t>
  </si>
  <si>
    <t>17 INTERVENTORÍA</t>
  </si>
  <si>
    <t>18 DIEZ Y OCHO VECES</t>
  </si>
  <si>
    <t>18 LEASING</t>
  </si>
  <si>
    <t>19 DIEZ Y NUEVE VECES</t>
  </si>
  <si>
    <t>19 MANTENIMIENTO y/o REPARACIÓN</t>
  </si>
  <si>
    <t>20 VEINTE VECES</t>
  </si>
  <si>
    <t>20 MEDIACIÓN o MANDATO</t>
  </si>
  <si>
    <t>21 VEINTIÚN VECES</t>
  </si>
  <si>
    <t>21 OBRA PÚBLICA</t>
  </si>
  <si>
    <t>22 VEINTIDÓS VECES</t>
  </si>
  <si>
    <t>22 PERMUTA</t>
  </si>
  <si>
    <t>23 VEINTITRÉS VECES</t>
  </si>
  <si>
    <t>23 PRESTACIÓN DE SERVICIOS</t>
  </si>
  <si>
    <t>24 VEINTICUATRO VECES</t>
  </si>
  <si>
    <t>24 PRESTACIÓN DE SERVICIOS DE SALUD</t>
  </si>
  <si>
    <t>25 VEINTICINCO VECES</t>
  </si>
  <si>
    <t>25 PRÉSTAMO o MUTUO</t>
  </si>
  <si>
    <t>26 VEINTISÉIS VECES</t>
  </si>
  <si>
    <t>26 PUBLICIDAD</t>
  </si>
  <si>
    <t>27 VEINTISIETE VECES</t>
  </si>
  <si>
    <t>27 RENTING</t>
  </si>
  <si>
    <t>28 VEINTIOCHO VECES</t>
  </si>
  <si>
    <t>28 SEGUROS</t>
  </si>
  <si>
    <t>29 VEINTINUEVE VECES</t>
  </si>
  <si>
    <t>29 TRANSPORTE</t>
  </si>
  <si>
    <t>30 TREINTA VECES</t>
  </si>
  <si>
    <t>30 OTROS</t>
  </si>
  <si>
    <t>31 TREINTA Y UN VECES</t>
  </si>
  <si>
    <t>32 TREINTA Y DOS VECES</t>
  </si>
  <si>
    <t>33 TREINTA Y TRES VECES</t>
  </si>
  <si>
    <t>34 TREINTA Y CUATRO VECES</t>
  </si>
  <si>
    <t>35 TREINTA Y CINCO VECES</t>
  </si>
  <si>
    <t>36 TREINTA Y SEIS VECES</t>
  </si>
  <si>
    <t>37 TREINTA Y SIETE VECES</t>
  </si>
  <si>
    <t>38 TREINTA Y OCHO VECES</t>
  </si>
  <si>
    <t>39 TREINTA Y NUEVE VECES</t>
  </si>
  <si>
    <t>40 CUARENTA VECES</t>
  </si>
  <si>
    <t>41 CUARENTA Y UN VECES</t>
  </si>
  <si>
    <t>42 CUARENTA Y DOS VECES</t>
  </si>
  <si>
    <t>43 CUARENTA Y TRES VECES</t>
  </si>
  <si>
    <t>44 CUARENTA Y CUATRO VECES</t>
  </si>
  <si>
    <t>45 CUARENTA Y CINCO VECES</t>
  </si>
  <si>
    <t>46 CUARENTA Y SEIS VECES</t>
  </si>
  <si>
    <t>47 CUARENTA Y SIETE VECES</t>
  </si>
  <si>
    <t>48 CUARENTA Y OCHO VECES</t>
  </si>
  <si>
    <t>49 CUARENTA Y NUEVE VECES</t>
  </si>
  <si>
    <t>50 CINCUENTA VECES</t>
  </si>
  <si>
    <t>51 NO SE DILIGENCIA INFORMACIÓN PARA ESTE FORMULARIO EN ESTE PERÍODO DE REPORTE</t>
  </si>
  <si>
    <t>CELINA</t>
  </si>
  <si>
    <t>LEYDI</t>
  </si>
  <si>
    <t>tomo los procesos de natalia</t>
  </si>
  <si>
    <t>SANDRA</t>
  </si>
  <si>
    <t>VALENTINA CHINCHILLA</t>
  </si>
  <si>
    <t>5882, 5895</t>
  </si>
  <si>
    <t>Vale ya no se le asigna. Me dijo sandra 21/07/2023</t>
  </si>
  <si>
    <t>CONTRATO SUCURSALES</t>
  </si>
  <si>
    <t>CONTRATO AREAS</t>
  </si>
  <si>
    <t>VALENTINA RODRIGUEZ</t>
  </si>
  <si>
    <t>est.103</t>
  </si>
  <si>
    <t>300-2023-0001</t>
  </si>
  <si>
    <t>001-2023</t>
  </si>
  <si>
    <t>300-2023-0002</t>
  </si>
  <si>
    <t>002-2023</t>
  </si>
  <si>
    <t>300-2023-0003</t>
  </si>
  <si>
    <t>003-2023</t>
  </si>
  <si>
    <t>300-2023-0004</t>
  </si>
  <si>
    <t>004-2023</t>
  </si>
  <si>
    <t>dpto LITIGIOS sin CDP</t>
  </si>
  <si>
    <t>300-2023-0005</t>
  </si>
  <si>
    <t>005-2023</t>
  </si>
  <si>
    <t>300-2023-0006</t>
  </si>
  <si>
    <t>006-2023</t>
  </si>
  <si>
    <t xml:space="preserve">ESTUDIOS </t>
  </si>
  <si>
    <t>300-2023-0007</t>
  </si>
  <si>
    <t>007-2023</t>
  </si>
  <si>
    <t>300-2023-0008</t>
  </si>
  <si>
    <t>008-2023</t>
  </si>
  <si>
    <t>300-2023-0009</t>
  </si>
  <si>
    <t>009-2023</t>
  </si>
  <si>
    <t>VALENTINA R. -4</t>
  </si>
  <si>
    <t>300-2023-0010</t>
  </si>
  <si>
    <t>010-2023</t>
  </si>
  <si>
    <t>CELINA -5</t>
  </si>
  <si>
    <t>114, 118, 127, 132</t>
  </si>
  <si>
    <t>300-2023-0011</t>
  </si>
  <si>
    <t>011-2023</t>
  </si>
  <si>
    <t>SANDRA -1</t>
  </si>
  <si>
    <t>113, 117, 121, 126,128, 133</t>
  </si>
  <si>
    <t>300-2023-0012</t>
  </si>
  <si>
    <t>012-2023</t>
  </si>
  <si>
    <t>LEYDI - 3</t>
  </si>
  <si>
    <t>125, 130, 134</t>
  </si>
  <si>
    <t>300-2023-0013</t>
  </si>
  <si>
    <t>013-2023</t>
  </si>
  <si>
    <t>VALENTINA CH.</t>
  </si>
  <si>
    <t>112, 116, 122, 124</t>
  </si>
  <si>
    <t>300-2023-0014</t>
  </si>
  <si>
    <t>014-2023</t>
  </si>
  <si>
    <t>300-2023-0015</t>
  </si>
  <si>
    <t>015-2023</t>
  </si>
  <si>
    <t>NATALIA - 2</t>
  </si>
  <si>
    <t>115, 119, 120, 123, 129</t>
  </si>
  <si>
    <t>300-2023-0016</t>
  </si>
  <si>
    <t>016-2023</t>
  </si>
  <si>
    <t>300-2023-0017</t>
  </si>
  <si>
    <t>017-2023</t>
  </si>
  <si>
    <t>300-2023-0018</t>
  </si>
  <si>
    <t>018-2023</t>
  </si>
  <si>
    <t>300-2023-0019</t>
  </si>
  <si>
    <t>019-2023</t>
  </si>
  <si>
    <t>300-2023-0020</t>
  </si>
  <si>
    <t>020-2023</t>
  </si>
  <si>
    <t>300-2023-0021</t>
  </si>
  <si>
    <t>021-2023</t>
  </si>
  <si>
    <t>300-2023-0022</t>
  </si>
  <si>
    <t>022-2023</t>
  </si>
  <si>
    <t>300-2023-0023</t>
  </si>
  <si>
    <t>023-2023</t>
  </si>
  <si>
    <t>300-2023-0024</t>
  </si>
  <si>
    <t>024-2023</t>
  </si>
  <si>
    <t>300-2023-0025</t>
  </si>
  <si>
    <t>025-2023</t>
  </si>
  <si>
    <t>300-2023-0026</t>
  </si>
  <si>
    <t>026-2023</t>
  </si>
  <si>
    <t>300-2023-0027</t>
  </si>
  <si>
    <t>027-2023</t>
  </si>
  <si>
    <t>300-2023-0028</t>
  </si>
  <si>
    <t>028-2023</t>
  </si>
  <si>
    <t>300-2023-0029</t>
  </si>
  <si>
    <t>029-2023</t>
  </si>
  <si>
    <t>300-2023-0030</t>
  </si>
  <si>
    <t>030-2023</t>
  </si>
  <si>
    <t>300-2023-0031</t>
  </si>
  <si>
    <t>031-2023</t>
  </si>
  <si>
    <t>300-2023-0032</t>
  </si>
  <si>
    <t>300-2023-0033</t>
  </si>
  <si>
    <t>300-2023-0034</t>
  </si>
  <si>
    <t>300-2023-0035</t>
  </si>
  <si>
    <t>300-2023-0036</t>
  </si>
  <si>
    <t>300-2023-0037</t>
  </si>
  <si>
    <t>300-2023-0038</t>
  </si>
  <si>
    <t>300-2023-0039</t>
  </si>
  <si>
    <t>CM / SUC.</t>
  </si>
  <si>
    <t>VICEPRESIDENCIA</t>
  </si>
  <si>
    <t xml:space="preserve">ÁREA QUE CONTRATA </t>
  </si>
  <si>
    <t>MODALIDAD CONTRATACIÓN</t>
  </si>
  <si>
    <t>N° DE CONTRATO</t>
  </si>
  <si>
    <t>FECHA SUSCRIPCIÓN CONTRATO</t>
  </si>
  <si>
    <t>CLASE DE CONTRATO</t>
  </si>
  <si>
    <t>OBJETO DEL CONTRATO</t>
  </si>
  <si>
    <t>VALOR INICIAL DEL CONTRATO CON IVA</t>
  </si>
  <si>
    <t>TIPO DE IDENTIFICACIÓN CONTRATISTA</t>
  </si>
  <si>
    <t>NÚMERO IDENTIFICACIÓN</t>
  </si>
  <si>
    <t xml:space="preserve">CONTRATISTA: DÍGITO DE VERIFICACIÓN (NIT o RUT) </t>
  </si>
  <si>
    <t>NOMBRE / RAZÓN SOCIAL DEL CONTRATISTA</t>
  </si>
  <si>
    <t>ADICIONES
(SI / NO)</t>
  </si>
  <si>
    <t>VALOR DE LAS ADICIONES CON IVA</t>
  </si>
  <si>
    <t xml:space="preserve">VALOR TOTAL DEL CONTRATO CON IVA (VALOR INICIAL + ADICIONES) </t>
  </si>
  <si>
    <t>PLAZO DEL CONTRATO (inicial)
(días)</t>
  </si>
  <si>
    <t>PRÓRROGA
(SI / NO)</t>
  </si>
  <si>
    <t>ADICIONES: NÚMERO DE DÍAS</t>
  </si>
  <si>
    <t>FECHA INICIO CONTRATO</t>
  </si>
  <si>
    <t>FECHA LIQUIDACIÓN DEL CONTRATO</t>
  </si>
  <si>
    <t>Sucursal</t>
  </si>
  <si>
    <t>Vicepresidencia_Comercial</t>
  </si>
  <si>
    <t>00864-1997</t>
  </si>
  <si>
    <t>Arrendamiento Local comercial No 2 y que hace parte del edificio  del Banco Popular en la ciudad de Arauca ubicada en la calle 21 N. 20 - 48 .</t>
  </si>
  <si>
    <t>SORETH SALAZAR DAZA</t>
  </si>
  <si>
    <t>SI</t>
  </si>
  <si>
    <t>PEDRO ARMANDO PEÑA TOLOZA</t>
  </si>
  <si>
    <t>En ejecución</t>
  </si>
  <si>
    <t>009-97</t>
  </si>
  <si>
    <t>El ARRENDADOR  se obliga a permitir el uso y goce a titulo de arrendamiento al ARRENDATARIO del inmueble denominado local 1 y 2 UNIDOS  y PARQUEADERO No.8 ubicados en la carrera 5 No. 11-03 de la ciudad de Ibagué.</t>
  </si>
  <si>
    <t>JOSE NELSON PEREZ CORTAZAR</t>
  </si>
  <si>
    <t>GERMAN MARTÍNEZ SÁNCHEZ</t>
  </si>
  <si>
    <t>CARR-01-98</t>
  </si>
  <si>
    <t>Arriendo Local ubicado en la calle 29 No 3-46 de la ciudad de Montería, para uso de oficinas.</t>
  </si>
  <si>
    <t>ARAUJO&amp;SEGOVIA DE CORDOBA LTDA</t>
  </si>
  <si>
    <t>PATRICIA ELENA MORALES ESTRELLA</t>
  </si>
  <si>
    <t>Casa Matriz</t>
  </si>
  <si>
    <t xml:space="preserve">Subgerencia De Recursos Físicos </t>
  </si>
  <si>
    <t>012-2000</t>
  </si>
  <si>
    <t>Local No. 26 del Centro Comercial Las Palmas, ubicado en la calle 57 No. 8-69 de esta ciudad. DESTINACION: El arrendatario se compromete a destinar este inmueble para el almacenamiento y conservación del archivo de consultas de las Regionales Centro, Intermediarios y Casa Matriz de La Previsora S.A.</t>
  </si>
  <si>
    <t>LUZ EUGENIA DRESZER</t>
  </si>
  <si>
    <t>NATHALY ANDREA MUÑOZ GARRIDO</t>
  </si>
  <si>
    <t>014-2000</t>
  </si>
  <si>
    <t>Arriendo del tercer piso del Edificio vima, ubicado en la Transversal 9a. No. 55-97, de la ciudad de Santa Fe de Bogotá, el cual consta de las oficinas 301, 302, 303, 304 y 305 junto con el área de recepción que allí se encuentra, cada una de las oficinas con baño privado, citófono.  Las oficinas 301 y 302 para Fimprevi, las oficinas 303 y 304 para el FEP y la oficina 305 para Asoprevi.
Otrosi.- Se modificó la cláusula 5a. del contrato inicial indicando que el canon de arrendamiento no aumenta para el año 2003, hasta el 31 de julio de 2004. firmado el 23 de mayo de 2003.
Otrosi No. 1.-Se excluye la cláusula 9a. del contrato inicial; firmado el 14 de octubre de 2009.
Adicional No. 3.- Se ajusta en el 1.06% el valor del canon mensual, modificando la cláusula 4a. inicial quedando: el canon mensual asciende a $4.637.323; firmado el 8 de agosto de 2014.
Adicional No. 4.- Se modifica la cláusula 4a. del contrato incial quedando: El canon de arrendamiento mensual para los meses de mayo, junio y julio de 2015 será de $4.745.835.  el canon mensual a partir del 1° de agosto de 2015 y hasta el 31 de julio de 2016 será de $4.915.561. Se modificó la cláusula 5a del contrato inicial a IPC + 2.34 puntos.
Modificación 5.- Se modifica la cláusula primera: Las oficinas son: 301 y 302 funciona Fimprevi, 303 y 304 funciona el FEP y 201 Asoprevi</t>
  </si>
  <si>
    <t>MÓNICA NAIREL HERNÁNDEZ MARTÍNEZ</t>
  </si>
  <si>
    <t>001-2001</t>
  </si>
  <si>
    <t>ArriendoLocal comercial ubicado en la Carrera 6 No. 4-21, 2° piso del  Edificio Bancolombia de la ciudad de Popayán. 
Otrosi.- Se entrega un área de 70 m2, con pago de canon mensual de $570.161 para un valor total del canon de arrendamiento de $1.529.839 a la suma de $2.000.000 a partir del 1° de diciembre de 2003 y hasta el 31 de diciembre de 2004.
firmado el 22 de noviembre de 2004.
Otrosi.- Modifican las cláusulas 5a y 7a Plazo del contrato: el plazo del contrato es de 1 año a partir del 1° de enero de 2002 y hasta el 31 de diciembre de 2002, prorrogable a voluntad de las aprtes con escrito. el precio del arrendamiento: El canon de arrendamieto para ese período se incrementará el 7.65%, de este período en adelante se incrementará en el IPC.  firmado 12 de junio de 2002.
Oficio del 23 de enero de 2018, informando  prorrogar por el período de 1 de enero al 31 de diciembre de 2018 con incremento del 4% que corresponde al IPC.</t>
  </si>
  <si>
    <t>NORMA CRISTINA GONZALEZ MUÑOZ</t>
  </si>
  <si>
    <t>124-2005</t>
  </si>
  <si>
    <t>Arriendo inmueble ubicado en la Carrera 7 No. 19-28 Oficina 202, Edficio Torre Bolivar en Pereira, inmueble con uso de oficna con regimen de propiedad horizontal y el parqueadero # 9 de la misma edificación.
Cesión del contrato.- Abraham Levy Toledo cede el contato a SIDAL S.A., a partir de la suscripción del contrato el valor del canon de arrendamiento es de $4.662.336.  firmado el 1 de marzo de 2016.</t>
  </si>
  <si>
    <t>NIRAY MAURICIO OCAMPO HERNANDEZ</t>
  </si>
  <si>
    <t>037-2005</t>
  </si>
  <si>
    <t>Arriendo del inmueble oficinas Sucursal Villavicencio, ubicado en la Cra. 39 #35-49 Local Barrio el Barzal.
Adicionales para los años 2005 a 2017.
adicional firmado el 24 de mayo de 2017, ampliar la vigencia del contrato del 1 de junio de 2017 al 30 de mayo de 2018, valor del contrato $58.998.034, canon mensual de $4.131.515 mas el IVA. 
Adicional.- Ampliar el valor del contato y prórroga desde el 1 de junio de 2006 por 12 meses.
Adicional .- Ampliar el valor del contto y pr´rroga desde el 1 de junio de 2007 al 1 de junio de 2008
Adicioanles para los años 208-209, 209-2010, 2010-2011, 2011-2012, 2012-2013, 2013-2014, 2014-2015, 2015-2016, 2016-2017, 2017-2018, por un año desde el 1 de junio.
Adicional 2019.- Prorrogar la vigencia del contato en 12 meses contados a partir del 1 de junio de 2019 hasta el 30 de mayo de 2020.</t>
  </si>
  <si>
    <t>REPRESENTACIONES GALERON LTDA</t>
  </si>
  <si>
    <t>071-2006</t>
  </si>
  <si>
    <t>El ARRENDADOR  se obliga a conceder  al ARRENDATARIO  el  goce  del inmueble con destino a actividades propias de la compañía aseguradora, cuyos linderos se determinan en la clausula segunda que en adelante se identifican por su direccion de acuerdo con el inventario que las partes firman por separado el cual forma parte de este mismo contrato.</t>
  </si>
  <si>
    <t>088-2007</t>
  </si>
  <si>
    <t>Arriendo Inmueble ubicado en el Edificio Char, calle larga N° 10 - 32 primer piso, barrio getsemani de la ciudad de Cartagena.</t>
  </si>
  <si>
    <t>INVERMAS S.A.</t>
  </si>
  <si>
    <t>RICARDO JOSE CAMACHO GONZALEZ</t>
  </si>
  <si>
    <t>080-2008</t>
  </si>
  <si>
    <t>EL ARREDADOR concede al ARRENDATARIO el goce de la oficina de la carrera 71 No. C4-22 en la ciudad de Medellín de acuerdo con el inventario que las partes firman por separado el cual forma parte del mismo.</t>
  </si>
  <si>
    <t>COOPERATIVA DE ASESORES EN INVERSIONES COASESORES</t>
  </si>
  <si>
    <t>ANA CRISTINA ARBOLEDA TORRES</t>
  </si>
  <si>
    <t>055-2009</t>
  </si>
  <si>
    <t>Mediante el presente contrato EL ARRENDADOR concede a EL ARRENDATARIO el uso y goce del siguiente inmueble ubicado en la calle 8 No. 7A-30, de la ciudad de Neiva (Huila): Local No. 1 que consta de seis (6) parqueaderos, (1) un depósito y  (1) cuarto de archivo, de acuerdo con el inventario que las partes firman por separado, el cual forma parte de este mismo contrato.</t>
  </si>
  <si>
    <t>CONSTRUCTORA SANTA LUCIA NEIRA</t>
  </si>
  <si>
    <t>GINA PAOLA OSORIO RODRIGUEZ</t>
  </si>
  <si>
    <t>010-2009 / 300-2020-0172</t>
  </si>
  <si>
    <t>Arriendo Local comercial ubicado en la Av 4 calle 14 en las instalaciones de la Previsora Sucursal Cúcuta.</t>
  </si>
  <si>
    <t>JUAN JOSE VARGAS GELVIS</t>
  </si>
  <si>
    <t>MORENA PIEDAD CARDENAS S.</t>
  </si>
  <si>
    <t>INVITACIÓN CERRADA</t>
  </si>
  <si>
    <t>058-2010</t>
  </si>
  <si>
    <t>EL MARTILLO se compromete a ofrecer los bienes muebles de LA PREVISORA S.A., que ésta le indique, a través del MARTILLO DEL BANCO POPULAR, para adjudicarlos al mejor postor mediante los sistemas de Subasta Pública, Oferta Pública, Invitación a Ofrecer, o cualquier otro sistema previamente acordado por las partes.</t>
  </si>
  <si>
    <t>BANCO POPULAR S.A.</t>
  </si>
  <si>
    <t>NO</t>
  </si>
  <si>
    <t>039-2011</t>
  </si>
  <si>
    <t>EL MARTILLO se compromete a ofrecer los bienes muebles, enseres y vehículos de propiedad de LA PREVISORA S.A. que ésta le indique, a través de EL MARTILLO DEL BANCO POPULAR, para adjudicarlos al mejor postor mediante los sistemas de Subasta Pública, Oferta Pública, Invitación a Ofrecer, o cualquier otro sistema previamente acordado por las partes.</t>
  </si>
  <si>
    <t>055-2011</t>
  </si>
  <si>
    <t>EL ARRENDADOR concede a EL ARRENDATARIO el uso y goce del inmueble ubicado en la calle 57 No. 8B-05 int 20, de la ciudad de Bogotá, Local con régimen de propiedad horizontal.</t>
  </si>
  <si>
    <t>46350495
19351816</t>
  </si>
  <si>
    <t>LIGIA MARITZA KUSGÜEN RODRIGUEZ, LUIS ORLANDO KUSGÜEN RODRIGUEZ</t>
  </si>
  <si>
    <t>064-2011</t>
  </si>
  <si>
    <t>LOS ARRENDADORES conceden a EL ARRENDATARIO el uso y goce del local 101 y la oficina 301 y de los usos exclusivos de la terraza del local 101 y los garajes 16, 16A, 17, 17A, 21, 22, 23, 24, 25, 26, 27, 28, 29 y 30 bienes ubicados en la Calle 93 No. 15 – 40 del Edificio “Tapiola” Propiedad Horizontal, de la ciudad de Bogotá, de acuerdo con el inventario que las partes firman por separado, los cuales formarán parte del presente contrato.</t>
  </si>
  <si>
    <t>INVERSIONES RESTREPO Y OTROS</t>
  </si>
  <si>
    <t>037-2012</t>
  </si>
  <si>
    <t>EL ARRENDADOR concdde al EL ARRENDATARIO el uso uy goce de la Oficina seiscientos uno (601) y el uso exclusivo de los parqueaderos uno (1), dos 82) y cuarenta y dos (42) del Edificio Tequendama ubicdo en la Carrera 7 No. 26-20 de la ciudad de Bogotá.</t>
  </si>
  <si>
    <t>POSITIVA S.A.</t>
  </si>
  <si>
    <t>057-2012</t>
  </si>
  <si>
    <t>EL ARRENDADOR concede a EL ARRENDATARIO el uso y goce del inmueble ubicado en la carrera 37 N. 51-81 Urbanización Cabecera del Llano de la ciudad de Bucaramanga, inmueble con uso de oficina sin régimen de propiedad horizontal,  detallado de acuerdo con el inventario que las partes firman el cual forma parte de este contrato.</t>
  </si>
  <si>
    <t>SOCIEDAD PRIVADA DEL ALQUILER S.A.S.</t>
  </si>
  <si>
    <t>MARTA ISABEL CARRILLO RAMIREZ</t>
  </si>
  <si>
    <t>027-2013</t>
  </si>
  <si>
    <t xml:space="preserve">Mediante el presente contrato EL ARRENDADOR concede a EL ARRENDATARIO el uso y goce del inmueble ubicado en la carrera 19 No. 27 – 07 de la ciudad de Sincelejo, inmueble con uso de oficina sin régimen de propiedad horizontal, detallado de acuerdo con el inventario que las partes firmen, el cual formará parte de este contrato. </t>
  </si>
  <si>
    <t>INMOBILIARIA Y CONSTRUCTORA COUNTRY HOUSE DEL CARIBE SAS</t>
  </si>
  <si>
    <t>JUAN CARLOS BEJARANO URIBE</t>
  </si>
  <si>
    <t>030-2013</t>
  </si>
  <si>
    <t xml:space="preserve">Mediante el presente contrato EL ARRENDADOR concede a EL ARRENDATARIO el uso y goce del inmueble ubicado en la carrera 23 C No. 62 – 06, local No. 1 y parqueaderos Nos 9 y 10 de la ciudad de Manizales, inmueble con uso de oficina sometidos a régimen de propiedad horizontal, detallado de acuerdo con el inventario que las partes firman el cual forma parte de este contrato. </t>
  </si>
  <si>
    <t>PROSEGUIR S.A.</t>
  </si>
  <si>
    <t>YULIANA FERNANDA LARA CARDENAS</t>
  </si>
  <si>
    <t>045-2013</t>
  </si>
  <si>
    <t>El Arrendamiento el uso y goce de la oficina identificada como piso 27 del Edificio Corficolombiana ubicado en la calle 10 No. 4 - 47 , con tres parqueaderos, denominados  30, 31 y 32 situado en el sotano segundo del mismo edificio, de la ciudad de Cali con el inventario que las partes firman por separado y el cual forma parte de este mismo contrato</t>
  </si>
  <si>
    <t>AZCARATE RIVERA E HIJOS LTDA.</t>
  </si>
  <si>
    <t xml:space="preserve">CARMEN EUGENIA CHARRIA </t>
  </si>
  <si>
    <t>064-2017</t>
  </si>
  <si>
    <t>Conceder el goce de inmueble Call 3 Nro 2 33y Calle 3 AN 2 41 respectivamente del Edificio La Sirena de Buenaventura</t>
  </si>
  <si>
    <t>EDITH YANET FLOREZ AGUDELO</t>
  </si>
  <si>
    <t>000011-2017</t>
  </si>
  <si>
    <t>Local ubicado en al carrera 8 No 8-06 Barrio Centro del Municipio de Mocoa- Putummayo</t>
  </si>
  <si>
    <t>EDGAR GUSTAVO TORRES CHAMORRO</t>
  </si>
  <si>
    <t>MARYOLI RODRIGUEZ PORTILLA</t>
  </si>
  <si>
    <t>026-2018</t>
  </si>
  <si>
    <t xml:space="preserve">EL ARRENDADOR en virtud de este contrato entrega en arrendamiento comercial a EL ARRENDATARIO el uso y  goce del Local Comercial No. 4 con Mezanine, del Centro Comercial y de Negocios Andino - P.H, ubicado en la Carrera 11 No. 82-01 en la ciudad de Bogotá D.C. </t>
  </si>
  <si>
    <t>L.V. COLOMBIA S.A.S.</t>
  </si>
  <si>
    <t>Subgerencia Administración De Personal</t>
  </si>
  <si>
    <t>INVITACIÓN ABIERTA</t>
  </si>
  <si>
    <t>006-2019</t>
  </si>
  <si>
    <t>30 OTROS / OUTSOURCING NÓMINA</t>
  </si>
  <si>
    <t>EL PROVEEDOR, se compromete con LA PREVISORA S.A., bajo la modalidad de Outsourcing In – House, a prestar el servicio integral de gestión, liquidación, reporte de nómina, y la administración del personal de LA PREVISORA S.A., de conformidad con la normatividad vigente y de aquellas normas que en el desarrollo de este contrato sean publicadas y regulen el objeto u otra obligación, o contenido de este contrato.</t>
  </si>
  <si>
    <t>UNIÓN SOLUCIONES SISTEMAS DE INFORMACIÓN S.A.S.</t>
  </si>
  <si>
    <t>ANGELICA MARIA QUITIAN CUBIDES</t>
  </si>
  <si>
    <t>Por Liquidar</t>
  </si>
  <si>
    <t>018-2019</t>
  </si>
  <si>
    <t>30 OTROS / OUTSOURCING IMPRESIÓN</t>
  </si>
  <si>
    <t>Prestar el servicio integral de impresión y escaneo de documentos, bajo la modalidad de outsourcing, para las sedes de LA PREVISORA S.A. a nivel nacional. ALCANCE: La solución debe contemplar el personal y los equipos necesarios para la solución de impresión y escaneo, el software para administración, gestión, configuración, control y auditoria, debidamente licenciados, que permitan la generación de reportes y estadísticas.</t>
  </si>
  <si>
    <t>SONDA DE COLOMBIA S.A.</t>
  </si>
  <si>
    <t>ANGEL ANDRES NEIRA PARADA</t>
  </si>
  <si>
    <t>Vicepresidencia_Técnica</t>
  </si>
  <si>
    <t>043-2019</t>
  </si>
  <si>
    <t>Proveer un sistema de conectividad para acceder en línea a la Base de Datos RUNT.</t>
  </si>
  <si>
    <t>CONCESION RUNT S.A.</t>
  </si>
  <si>
    <t>MAGDA MILENA PIZZO BUITRAGO</t>
  </si>
  <si>
    <t>047-2019</t>
  </si>
  <si>
    <t>EL PROVEEDOR se obliga con LA PREVISORA S.A. a suministrar, instalar, poner en funcionamiento y en prueba, Toboganes de Salvamento o Sistema de Deslizadores de cuerpo para utilizar en eventos de evacuación, los cuales deberán ser instalados en los edificios de LA PREVISORA S.A. ubicados en la calle 57 N. 9-07 y 8 B-05 de Bogotá.</t>
  </si>
  <si>
    <t>COMERCIALIZADORA INTERNACIONAL GHANY COLOMBIA SOCIEDAD POR ACCIONES SIMPLIFICADA (CIGHACOLSA SAS)</t>
  </si>
  <si>
    <t>THELMIRA NUÑEZ GAONA</t>
  </si>
  <si>
    <t>Vicepresidencia_Financiera</t>
  </si>
  <si>
    <t>052-2019</t>
  </si>
  <si>
    <t xml:space="preserve">SERVIEFECTIVO S.A.S. se compromete a prestar sus servicios de financiación de primas de seguros y gestión y administración de recuperación o cobro de cartera, con el fin de facilitar a los tomadores y/o asegurados de LA PREVISORA S.A. la adquisición de los seguros comercializados por esta. </t>
  </si>
  <si>
    <t>SERVIEFECTIVO S.A.S.</t>
  </si>
  <si>
    <t>024-2020</t>
  </si>
  <si>
    <t xml:space="preserve">EL PROVEEDOR se obliga con LA PREVISORA S.A. a suministrar, instalar, configurar, parametrizar, afinar y prestar el soporte técnico de equipos switch de borde y sus accesorios, con el fin de conservar la conectividad y disponibilidad de los servicios de red LAN de LA PREVISORA S.A. </t>
  </si>
  <si>
    <t>MANUEL ANTONIO CARDENAS ORTIZ</t>
  </si>
  <si>
    <t>Subgerencia De Impuestos</t>
  </si>
  <si>
    <t>026-2020</t>
  </si>
  <si>
    <t>TRIBUTAR ASESORES S.A.S.</t>
  </si>
  <si>
    <t>SILVIA YELAINE JIMENEZ LOPEZ</t>
  </si>
  <si>
    <t>030-2020</t>
  </si>
  <si>
    <t>EL PROVEEDOR se obliga con LA PREVISORA S.A. a suministrar equipos de cómputo portátiles, sus accesorios y monitores adicionales a demanda bajo la modalidad de DaaS (Dispositivo como servicio), así como el servicio de administración y soporte de equipos a nivel nacional con las respectivas herramientas de Gestión.</t>
  </si>
  <si>
    <t>COLSOF S.A.</t>
  </si>
  <si>
    <t>SERGIO SUAREZ NIVIA</t>
  </si>
  <si>
    <t>Vicepresidencia_De_Indemnizaciones</t>
  </si>
  <si>
    <t>036-2020</t>
  </si>
  <si>
    <t>COMPAÑÍA COLOMBIANA DE SERVICIO AUTOMOTRIZ COLSERAUTO S.A.</t>
  </si>
  <si>
    <t>HENRY FORERO MURCIA</t>
  </si>
  <si>
    <t>Gerencia De Servicio</t>
  </si>
  <si>
    <t>039-2020</t>
  </si>
  <si>
    <t>30 OTROS / OUTSOURCING CONTACT CENTER</t>
  </si>
  <si>
    <t>EMTELCO S.A.S.</t>
  </si>
  <si>
    <t>DIANA PAOLA ARAGON RAMOS</t>
  </si>
  <si>
    <t>045-2020</t>
  </si>
  <si>
    <t>El proveedor se obliga con La Preisora S.A. a prestar el servicio de implementacion, gestion y mantenimiento de la solución de antivirus con modelo EDR incluyendo el licenciamiento.</t>
  </si>
  <si>
    <t>GRUPO MICROSISTEMAS COLOMBIA SAS</t>
  </si>
  <si>
    <t>CINDY LORENA PEDROZA CRUZ</t>
  </si>
  <si>
    <t>013-2021</t>
  </si>
  <si>
    <t>Prestación del servicio de proveeduría o suministro de información para la valoración de las inversiones de la compañía, de acuerdo con las metodologías de valoración de EL PROVEEDOR incluyendo las no objetadas Superintendencia Financiera de Colombia</t>
  </si>
  <si>
    <t>PRECIA PROVEEDOR DE PRECIOS PARA VALORACIÓN S.A.</t>
  </si>
  <si>
    <t>MARIA CAROLINA RODRIGUEZ G.
MARIA MARGARITA GONZALEZ</t>
  </si>
  <si>
    <t>018-2021</t>
  </si>
  <si>
    <t>Mediante el presente contrato EL ARRENDADOR entrega en arrendamiento a EL ARRENDATARIO el uso y goce de la oficina cuatrocientos uno (401) del inmueble ubicado en la transversal 9° No. 55-67 del Edificio El Triángulo de la ciudad de Bogotá D.C., donde funciona SINTRAPREVI.</t>
  </si>
  <si>
    <t>029-2021</t>
  </si>
  <si>
    <t xml:space="preserve">EL PROVEEDOR se compromete con LA PREVISORA S.A. a prestar los servicios de infraestructura de cómputo en un modelo de solución híbrida (Collocation + IaaS en modelo de despliegue de nube privada) tanto para el “Datacenter” principal como para el alterno, junto con los servicios de gestión y administración que cubran las necesidades de LA PREVISORA S.A. Adicionalmente se debe suministrar una solución de Recuperación de Desastres (Disaster Recovery Solution) alineado a las necesidades y servicios críticos del negocio. </t>
  </si>
  <si>
    <t>COMUNICACIÓN CELULAR S.A. COMCEL S.A.</t>
  </si>
  <si>
    <t xml:space="preserve">ARMANDO ESTRELLA PIÑEROS </t>
  </si>
  <si>
    <t>030-2021</t>
  </si>
  <si>
    <t xml:space="preserve">EL PROVEEDOR se compromete a suministrar una solución y servicios de comunicaciones para LA PREVISORA S.A., que cumplan la necesidad de servicio de internet en cada sede, internet móvil y conectividad, interconexión de sus servicios (data center principal y alterno) y sucursales a nivel nacional con enlaces dedicados, anchos de banda óptimo, con esquema SD-WAN garantizando alta disponibilidad, así como su gestión, seguridad y monitoreo. </t>
  </si>
  <si>
    <t>036-2021</t>
  </si>
  <si>
    <t>Prestar servicios profesionales especializados en seguridad informática y SOC Nivel 2, para la protección de la infraestructura y los activos tecnológicos que soportan los procesos de LA PREVISORA S.A.</t>
  </si>
  <si>
    <t>O4IT COLOMBIA S.A.S.</t>
  </si>
  <si>
    <t>038-2021</t>
  </si>
  <si>
    <t>TRANSFIRIENDO S.A.</t>
  </si>
  <si>
    <t>LUZ STELLA ROJAS DURAN</t>
  </si>
  <si>
    <t>039-2021</t>
  </si>
  <si>
    <t>Suministro, configuración e instalación de equipos de comunicaciones switch borde referencia HPE 5510 y un concentrador HPE5710 en Casa Matriz para configurar alta disponibilidad del esquema de red LAN conectores en con el soporte, mantenimiento y garantía de los mismos.</t>
  </si>
  <si>
    <t>049-2021</t>
  </si>
  <si>
    <t>contratar los servicios profesionales con una compañía especializada en pruebas de software, para certificar la calidad de los componentes de nuevos desarrollos y/o evolutivos entregados por los proveedores de software de la entidad, principalmente para el Core de seguros</t>
  </si>
  <si>
    <t>LILIANA PERDOMO HERRERA</t>
  </si>
  <si>
    <t>053-2021</t>
  </si>
  <si>
    <t>prestar el servicio de mantenimiento preventivo, correctivo, suministro de repuestos, soporte técnico, servicio especializado de adecuaciones eléctricas y suministro de baterías para los sistemas de corriente ininterrumpida (UPS) marca Mitsubishi de propiedad de LA PREVISORA S.A., que soportan la plataforma tecnológica con cargas en misión crítica de alta disponibilidad y la red regulada, equipos instalados en el edificio de casa matriz de LA PREVISORA S.A. en Bogotá</t>
  </si>
  <si>
    <t>POWER QUALITY SOLUTIONS</t>
  </si>
  <si>
    <t>057-2021</t>
  </si>
  <si>
    <t>ADMINISTRAR Y CUSTODIAR LOS VEHÍCULOS DE INVERSIÓN DE PROPIEDAD DE LA PREVISORA, ASÍ COMO LA COMPENSACIÓN Y LIQUIDACIÓN DE LAS OPERACIONES REALIZADAS SOBRE DICHOS VALORES, LOS CUALES RESPALDAN LAS RESERVAS TÉCNICAS DE LA COMPAÑÍA.</t>
  </si>
  <si>
    <t>BNP PARIBAS SECURITIES SERVICES COLOMBIA</t>
  </si>
  <si>
    <t>MARIA CAROLINA RODRIGUEZ GONZALEZ</t>
  </si>
  <si>
    <t>060-2021</t>
  </si>
  <si>
    <t>N/A</t>
  </si>
  <si>
    <t>BNP PARIBAS NY BRANCH</t>
  </si>
  <si>
    <t>062-2021</t>
  </si>
  <si>
    <t>PRESTAR EL SERVICIO DE COLABORACIÓN TECNOLÓGICA Y OPERATIVA PARA LA OPERACIÓN INTEGRAL DE CRÉDITOS AL PERSONAL, EN LO REFERENTE A: LA RECEPCIÓN, ESTUDIO, APROBACIÓN, CONSTITUCIÓN DE GARANTÍAS, REMISIÓN PARA DESEMBOLSO A LAS SOLICITUDES DE CRÉDITO</t>
  </si>
  <si>
    <t>CAJA DE COMPENSACIÓN FAMILIAR COMPENSAR</t>
  </si>
  <si>
    <t>063-2021</t>
  </si>
  <si>
    <t>AXA ASISTENCIA COLOMBIA S.A.</t>
  </si>
  <si>
    <t>WILSON ORLANDO PARRA NUÑEZ
CARLOS EDUARDO GONZÁLEZ TRIVIÑO
LUIS FELIPE CASTILLO BETANCOURT</t>
  </si>
  <si>
    <t>066-2021</t>
  </si>
  <si>
    <t>MARTHA ISABEL PUERTO MESA</t>
  </si>
  <si>
    <t>076-2021</t>
  </si>
  <si>
    <t>ASESORES DE SISTEMAS ESPECIALIZADOS EN SOFTWARE S.A.S.</t>
  </si>
  <si>
    <t>077-2021</t>
  </si>
  <si>
    <t>Realizar el suministro de un software de litigios y Vigía Judicial bajo la modalidad de arrendamiento de licencia bajo un esquema Cloud Computing.</t>
  </si>
  <si>
    <t>INMERSYS S.A.S.</t>
  </si>
  <si>
    <t>RODRIGO IGNACIO FRANCO ASHTON</t>
  </si>
  <si>
    <t>080-2021</t>
  </si>
  <si>
    <t>contratar el servicio de renovación del licenciamiento y soporte para los 18 cores productivos de las Bases de datos SAP ASE SYBASE con los que cuenta La Previsora S.A.</t>
  </si>
  <si>
    <t>INETUM ESPAÑA S.A. SUCURSAL COLOMBIA</t>
  </si>
  <si>
    <t>JIMMY ALONSO ALBORNOZ CASTILLO</t>
  </si>
  <si>
    <t>200-2019-0208</t>
  </si>
  <si>
    <t>EL PROVEEDOR se compremete con LA PREVISORA a prestar sus servicios para el desarrollo, implementación, uso, evaluacion entrega de resultados y elaboración de pruebas psicotecnicas aplicadas a candidatos a suplir vacantes de la planta de personal.</t>
  </si>
  <si>
    <t>THT THE TALENT SYSTEM S.A.S.</t>
  </si>
  <si>
    <t>LIANA YANIDIS ABRIL SAAVEDRA</t>
  </si>
  <si>
    <t>600-2020-0089</t>
  </si>
  <si>
    <t>EL COMODANTE (LA PREVISORA S.A.) ENTREGA A TÍTULO DE COMODATO AL BANCO Y ÉSTE RECIBE AL MISMO TÍTULO, EL USO DE UN ESPACIO DE DOS Y MEDIO (2.5) METROS CUADRADOS UBICADOS DENTRO DE UN BIEN INMUEBLE DE SU PROPIEDAD, UBICADO EN LA CALLE 57 NO. 8-93 EDIF</t>
  </si>
  <si>
    <t>BANCO DE BOGOTÁ</t>
  </si>
  <si>
    <t>200-2021-0123</t>
  </si>
  <si>
    <t>TALENTO &amp; TALANTE S.A.S.</t>
  </si>
  <si>
    <t>Vicepresidencia_Jurídica</t>
  </si>
  <si>
    <t>Gerencia de Contratación</t>
  </si>
  <si>
    <t>700-2021-0150</t>
  </si>
  <si>
    <t>SUSCRIPCIÓN DE LA PREVISORA AL LIBRO ELECTRÓNICO DENOMINADO: ESTATUTO DE LA CONTRATACIÓN ESTATAL EN COLOMBIA, UBICADO EN LA DIRECCIÓN EN INTERNET WWW.CONTRATACIONESTATAL.COM, EN LA MODALIDAD DE LICENCIA DE USO. (2 EDICIÓN – ISBN 978-958-98685-1-5).</t>
  </si>
  <si>
    <t>EDITORIAL CONTEXTO JURIDICO</t>
  </si>
  <si>
    <t>CAROLINA GIRALDO DUQUE</t>
  </si>
  <si>
    <t>92000-2016-70</t>
  </si>
  <si>
    <t>EVOLUCIONAR SEGUROS  LTDA.</t>
  </si>
  <si>
    <t>NUBIA CHAMORRO</t>
  </si>
  <si>
    <t>93000-2018-211</t>
  </si>
  <si>
    <t>30 OTROS / CONVENIO</t>
  </si>
  <si>
    <t>La instalación de un dispositivo que permita rastrear el automotor en caso de que sea hurtado, y de esta manera contar con un respaldo para localizar el riesgo asegurado y mitigar la posible pérdida, por el pago del siniestro</t>
  </si>
  <si>
    <t>TRACKER DE COLOMBIA S.A.S.</t>
  </si>
  <si>
    <t>WILSON ORLANDO PARRA NUÑEZ</t>
  </si>
  <si>
    <t>No se Liquida</t>
  </si>
  <si>
    <t>041-2022</t>
  </si>
  <si>
    <t>30 OTROS / OUTSOURCING VIGILANCIA</t>
  </si>
  <si>
    <t>Prestación de servicios de vigilancia y seguridad privada, con medio humano, armado, equipos de comunicación y de seguridad tecnológicos en las instalaciones de LA PREVISORA S.A., a nivel nacional.</t>
  </si>
  <si>
    <t>COMPAÑÍA DE SEGURIDAD NACIONAL COMSENAL LTDA.</t>
  </si>
  <si>
    <t>WALTER MERCHAN BAUTISTA</t>
  </si>
  <si>
    <t>INVITACIÓN DIRECTA</t>
  </si>
  <si>
    <t>045-2022</t>
  </si>
  <si>
    <t>Adquirir la herramienta tecnológica “RMS risklink” para así dar cumplimiento a lo establecido en el Decreto 2973 de 2013 y la Carta Circular Externa 009 de 2017, en donde se establece que las entidades aseguradoras deben contar con modelos de estimación de pérdidas o modelos catastróficos en el ramo de terremoto, con el objeto de establecer la pérdida máxima probable, las primas puras de riesgo y demás variables relevantes en el cálculo de las reservas técnicas. Es de señalar, que este modelo se reportó a la SFC y es el que se encuentra autorizado por el ente supervisor.</t>
  </si>
  <si>
    <t>BAKER &amp; MCKENZIE S A S</t>
  </si>
  <si>
    <t>MARYORI PAOLA GARCIA SÁNCHEZ</t>
  </si>
  <si>
    <t>046-2022</t>
  </si>
  <si>
    <t>30 OTROS / OUTSOURCING ASEO, CAFETERÍA</t>
  </si>
  <si>
    <t>EL PROVEEDOR se obliga con LA PREVISORA S.A. bajo la modalidad de outsourcing, a la prestación de los servicios integrales de aseo, limpieza, desinfección y cafetería a nivel nacional, y el servicio de mantenimiento a través de operarios (toderos) para la Casa Matriz en Bogotá D.C</t>
  </si>
  <si>
    <t>AMERICANA DE SERVICIOS LTDA.</t>
  </si>
  <si>
    <t>047-2022</t>
  </si>
  <si>
    <t>Prestar los servicios de agencia de viajes para realizar los trámites de emisión de tiquetes aéreos y reservas hoteleras (habitaciones y salas de reunión) en destinos nacionales e internacionales.</t>
  </si>
  <si>
    <t xml:space="preserve">MAYATUR S.A.S. </t>
  </si>
  <si>
    <t>ELIANA DEL CARMEN ROYS SALCEDO</t>
  </si>
  <si>
    <t>Secretaría General</t>
  </si>
  <si>
    <t>052-2022</t>
  </si>
  <si>
    <t>Prestar los servicios de Revisoría Fiscal a LA PREVISORA S.A. conforme con las normas legales vigentes aplicables a LA PREVISORA S.A.</t>
  </si>
  <si>
    <t>BDO AUDIT S.A.</t>
  </si>
  <si>
    <t>MARIA DEL PILAR RODRIGUEZ CABALLERO</t>
  </si>
  <si>
    <t>057-2022</t>
  </si>
  <si>
    <t xml:space="preserve">EL PROVEEDOR se obliga a prestar los servicios de renovación del Licenciamiento para uso de la plataforma SALESFORCE.COM de productos Force.com-Enterprise Edition (Enterprise Applications), Sales Cloud Lightning CRM-Enterprise Editión (Spanish), Partner Community Members, Tableau CMR Plus y Data Storage (10 GB). </t>
  </si>
  <si>
    <t>SISTEMAS COLOMBIA S.A.S.</t>
  </si>
  <si>
    <t>PEDRO LUIS BERNAL SIERRA</t>
  </si>
  <si>
    <t>061-2022</t>
  </si>
  <si>
    <t xml:space="preserve">prestar los servicios para la administración lógica y física de los equipos LAN/WLAN de LA PREVISORA S.A., a nivel nacional, manteniéndolos configurados y monitoreados para conservar la seguridad y disponibilidad del servicio. </t>
  </si>
  <si>
    <t>CYMA INGENIERIA LTDA.</t>
  </si>
  <si>
    <t>063-2022</t>
  </si>
  <si>
    <t>30 OTROS (SOFTWARE)</t>
  </si>
  <si>
    <t xml:space="preserve">EL PROVEEDOR proporcionará a LA PREVISORA S.A. el software con licencia para su uso en los sistemas de LA PREVISORA S.A. ("Software" y/o “Solución”) y / o servicios (incluidos los servicios SaaS, cuando aplique) (los "Servicios") identificados en este contrato y subsidiariamente en las Ordenes adjuntas </t>
  </si>
  <si>
    <t xml:space="preserve">FIS CAPITAL MARKETS US LLC </t>
  </si>
  <si>
    <t>Subgerencia de Transformación Digital</t>
  </si>
  <si>
    <t>072-2022</t>
  </si>
  <si>
    <t>prestar los servicios de infraestructura, suscripción, diseño de experiencia, diseño web, migración, desarrollo web, estrategia SEO (Search Engine Optimization – Optimización de motores de búsqueda), actividades de web máster, implementación y soporte del portal web y portal de aliados de LA PREVISORA S.A sobre la plataforma de experiencia digital Liferay DXP Cloud</t>
  </si>
  <si>
    <t xml:space="preserve">ARIA PSW S.A.S. </t>
  </si>
  <si>
    <t>LUIS CARLOS MORALES SALINAS</t>
  </si>
  <si>
    <t>077-2022</t>
  </si>
  <si>
    <t>CUSTOMER INDEX VALUE CIV LTDA .</t>
  </si>
  <si>
    <t>Oficina De Control Interno</t>
  </si>
  <si>
    <t>083-2022</t>
  </si>
  <si>
    <t>prestar el servicio de auditoría interna, valoración del riesgo, auditoría de calidad, ambiental, innovación y seguimiento del Sistema de Control Interno</t>
  </si>
  <si>
    <t>ERNST &amp; YOUNG S.A.S.</t>
  </si>
  <si>
    <t>JOHNY GENDER NAVAS FLORES</t>
  </si>
  <si>
    <t>085-2022</t>
  </si>
  <si>
    <t>prestar el servicio de mantenimiento y soporte al software ScoreBoard/QuickScore, incluyendo mejoras del producto a través de parches y nuevas versiones.</t>
  </si>
  <si>
    <t>BISION CONSULTING S.A.S.</t>
  </si>
  <si>
    <t>MARIA LUCIA LLERAS ECHEVERRI</t>
  </si>
  <si>
    <t>091-2022</t>
  </si>
  <si>
    <t xml:space="preserve">UNION TEMPORAL PREVISORA 2022 
</t>
  </si>
  <si>
    <t>MARITZA GISELA AYURE AGUILAR</t>
  </si>
  <si>
    <t>Gerencia De Riesgos</t>
  </si>
  <si>
    <t>099-2022</t>
  </si>
  <si>
    <t>Prestar el servicio de licenciamiento, mantenimiento y actualización del Software Midas.</t>
  </si>
  <si>
    <t>HEINSOHN BUSINESS TECHNOLOGY S.A.</t>
  </si>
  <si>
    <t>MARIA MARGARITA GONZALEZ SALAMANCA</t>
  </si>
  <si>
    <t>101-2022</t>
  </si>
  <si>
    <t>DIANA MARCELA MARULANDA</t>
  </si>
  <si>
    <t>103-2022</t>
  </si>
  <si>
    <t>WPP MEDIA MANAGEMENT COLOMBIA SAS</t>
  </si>
  <si>
    <t>105-2022</t>
  </si>
  <si>
    <t>Prestación del servicio de mantenimiento y soporte a los aplicativos LevinAssets (LA) y LevinAssets Mobile (LAM) y de Equipos terminales PocketPC [EDA Motorola MC65 (SSB-MC65XX)] e Impresoras Zebra GK420, así como los servicios profesionales para usos múltiples.</t>
  </si>
  <si>
    <t>ORGANIZACIÓN LEVIN DE COLOMBIA S.A.S.</t>
  </si>
  <si>
    <t>NANCY PATRICIA PUENTES ESTUPIÑAN</t>
  </si>
  <si>
    <t>106-2022</t>
  </si>
  <si>
    <t>suministrar sistemas de audio y video para las salas y la consola de sonido y los altavoces de los espacios internos de la compañía que LA PREVISORA S.A.  designe. Estos elementos se deben entregar con la correspondiente instalación, configuración, garantía, soporte técnico por treinta y seis (36) meses, y capacitación del manejo sobre los mismos.</t>
  </si>
  <si>
    <t>NECSYS S.A.S.</t>
  </si>
  <si>
    <t>109-2022</t>
  </si>
  <si>
    <t>prestar el servicio de mantenimiento, revisión, nivelación, recarga y descarga, de los extintores de fuego de propiedad de LA PREVISORA S.A. en la ciudad de Bogotá.</t>
  </si>
  <si>
    <t>EXTINTORES FIREXT S.A.S.</t>
  </si>
  <si>
    <t>114-2022</t>
  </si>
  <si>
    <t>prestar los servicios especializados para la consultoría, acompañamiento y capacitación a los funcionarios de LA PREVISORA S.A. en la aplicación de las Normas Internacionales de Información Financiera (NIIF)</t>
  </si>
  <si>
    <t>PWC CONTADORES Y AUDITORES S.A.S.</t>
  </si>
  <si>
    <t>EVELYN ANDREA GOMEZ MARIN</t>
  </si>
  <si>
    <t>115-2022</t>
  </si>
  <si>
    <t>prestar los servicios de suministro, renovación y soporte al licenciamiento en la plataforma Microsoft Office 365 y Real Connect, para uso de LA PREVISORA S.A.</t>
  </si>
  <si>
    <t>CONTROLES EMPRESARIALES S.A.S.</t>
  </si>
  <si>
    <t>116-2022</t>
  </si>
  <si>
    <t>servicios de mantenimiento preventivo y correctivo del equipo de bombeo en el edificio de Casa Matriz y el equipo de inyectores y extractores en el aparcadero Las Palmas, ubicados en la ciudad de Bogotá.</t>
  </si>
  <si>
    <t xml:space="preserve">SOCIEDAD IBH INGENIEROS EN BOMBAS HIDRAULICAS SAS </t>
  </si>
  <si>
    <t>Sucursal Estatal</t>
  </si>
  <si>
    <t>123-2022</t>
  </si>
  <si>
    <t>prestar los servicios de impresión de formularios de asegurabilidad y designación de beneficiarios para las pólizas de Vida Grupo Subsidiado y Voluntario del Ministerio de Defensa Nacional derivado de la Licitación 008 del año 2022</t>
  </si>
  <si>
    <t>ENSAMBLY PRODUCCIONES S.A.S.</t>
  </si>
  <si>
    <t>GIOVANNI VARGAS QUINTERO</t>
  </si>
  <si>
    <t>124-2022</t>
  </si>
  <si>
    <t>realizar el mantenimiento preventivo, correctivo y a brindar soporte técnico especializado a la Solución Adobe Present Central Pro-Output Server y Adobe Present Output Designer.</t>
  </si>
  <si>
    <t>MULTISOFTWARE TRANSACCIONAL S.A.S.</t>
  </si>
  <si>
    <t>125-2022</t>
  </si>
  <si>
    <t>Suministrar los derechos de uso de software BIG SAS para almacenar la digitalización y digitación de información que se encuentra registrada en los formularios de las pólizas de seguros de vida del Ministerio de Defensa Nacional.</t>
  </si>
  <si>
    <t>BIG-BUSINESS INTERNATIONAL GROUP S.A.S.</t>
  </si>
  <si>
    <t>130-2022</t>
  </si>
  <si>
    <t>servicio de suscripción vía web por medio de su producto vLex Colombia Profesional el cual contiene boletines diarios e información sobre legislación, jurisprudencia, doctrina, códigos, estatutos y regímenes económicos, para todos los funcionarios de La Previsora, con 15 licencias especiales.</t>
  </si>
  <si>
    <t xml:space="preserve">COLOMBIA INFORMACION LEGAL SAS </t>
  </si>
  <si>
    <t>132-2022</t>
  </si>
  <si>
    <t>prestar el servicio de actualización de software y soporte técnico de los productos ORACLE detallados en el contrato.</t>
  </si>
  <si>
    <t>ORACLE COLOMBIA LIMITADA</t>
  </si>
  <si>
    <t>136-2022</t>
  </si>
  <si>
    <t xml:space="preserve">Prestar el servicio de mantenimiento preventivo, correctivo y soporte técnico de la plataforma TOTAL REPORT, incluyendo los desarrollos en el aplicativo que sean requeridos por LA PREVISORA S.A. </t>
  </si>
  <si>
    <t xml:space="preserve">J.W. PROJECT HOUSE S.A.S. </t>
  </si>
  <si>
    <t>137-2022</t>
  </si>
  <si>
    <t xml:space="preserve">Implementar la herramienta actuarial y contable PROPHET, para cumplir con los requerimientos normativos de la NIIF 17. </t>
  </si>
  <si>
    <t>FIS CAPITAL MARKETS US LLC</t>
  </si>
  <si>
    <t>MARYORI PAOLA GARCIA SÁNCHEZ /
EVELYN ANDREA GOMEZ MARIN</t>
  </si>
  <si>
    <t>141-2022</t>
  </si>
  <si>
    <t>Constitución de Patrimonio Autónomo integrado por los recursos recibidos de los garantizados aportantes como requisito para la expedición de pólizas por el Fideicomitente ( Previsora Seguros) , con el fin de facilitar el derecho de subrogación que le otorga la ley</t>
  </si>
  <si>
    <t>FIDUCIARIA LA PREVISORA S.A.</t>
  </si>
  <si>
    <t xml:space="preserve">MARIA ISABEL WILCHES SEGOVIA </t>
  </si>
  <si>
    <t>145-2022</t>
  </si>
  <si>
    <t>Prestar los servicios para la realización de estudios de seguridad a cada uno de los candidatos seleccionados para cubrir las vacantes de LA PREVISORA S.A., a través de la verificación de antecedentes penales y judiciales ante organismos del Estado, verificación de referencias laborales, académicas y personales, visita domiciliaria, entre otras, en cumplimiento de las especificaciones definidas en el Manual de Vinculación.</t>
  </si>
  <si>
    <t>SOLUCIONES EN INGREGRIDAD Y CUMPLIMIENTO LTDA.</t>
  </si>
  <si>
    <t>159-2022</t>
  </si>
  <si>
    <t>Prestar el servicio de Software que permita la automatización digital bajo la modalidad de SaaS (Software as a Service) para la gestión integral del proceso de diligenciamiento del formulario de conocimiento del cliente para personas naturales y jurídicas cumpliendo los establecidos por la SFC.</t>
  </si>
  <si>
    <t>147-2022</t>
  </si>
  <si>
    <t>Renovar el licenciamiento y prestar el servicio de soporte y mantenimiento de la herramienta de gestión de identidades denomina Oracle Identity Governance (OIG).</t>
  </si>
  <si>
    <t xml:space="preserve">Subgerencia Desarrollo De Talento Humano </t>
  </si>
  <si>
    <t>Liquidado</t>
  </si>
  <si>
    <t>Prestar servicios en formación y capacitación para el desarrollo de habilidades en tecnologías de la información, ofimática y analítica de datos, por medio de plataformas de ambientes colaborativos usando las diferentes aplicaciones de la suite de Microsoft Office 365 y herramientas para la analítica de datos; así como el suministro de la plataforma para la aplicación de evaluaciones técnicas en Microsoft Excel durante las fases de los procesos de selección.</t>
  </si>
  <si>
    <t xml:space="preserve">EDUCO - EDUCACION Y CONSULTORIA SAS </t>
  </si>
  <si>
    <t>Suministrar el derecho de uso de la plataforma tecnológica SILOGTRAN que permita la captura de todos y cada uno de los despachos que realicen los clientes asegurados en Previsora en los diferentes productos del ramo de transportes, a fin de emitir certificados específicos, certificados de excesos y emisión de pólizas de seguro, así como también permitir el cálculo de las primas causadas en un lapso de tiempo determinado por la aseguradora de los productos que componen el portafolio del ramo de transportes.</t>
  </si>
  <si>
    <t>EXPERIAN COLOMBIA S.A.</t>
  </si>
  <si>
    <t>MARIA ISABEL WILCHES /CARLOS VILLAMIL/DIANA PAOLA ARAGÓN/ADRIANA ORJUELA</t>
  </si>
  <si>
    <t>AUTOMAS UNION TEMPORAL PRE021-2022</t>
  </si>
  <si>
    <t>SEPA PUBLICIDAD S.A.S.</t>
  </si>
  <si>
    <t>Subgerencia De Infraestructura Y Servicios De TI</t>
  </si>
  <si>
    <t>EL PROVEEDOR se compromete con LA PREVISORA S.A. a realizar el suministro y actualización sobre el licenciamiento del software Adobe Creative Cloud y el licenciamiento de Adobe Acrobat Pro.</t>
  </si>
  <si>
    <t>DISCOVERY ENTERPRISE BUSINESS S.A.S EN REORGANIZACION</t>
  </si>
  <si>
    <t>GRUPO OET S.A.S.</t>
  </si>
  <si>
    <t>ALONSO BLANCO MEDINA</t>
  </si>
  <si>
    <t>Suscripción al servicio de información jurídica www.contratacionenlinea.co para el suministro de información especializada en contratación estatal y procedimiento administrativo.</t>
  </si>
  <si>
    <t>EDITORIAL JURÍDICA CONTRATACIÓN EN LINEA S.A.S.</t>
  </si>
  <si>
    <t>RAFAEL HUMBERTO RUBIANO</t>
  </si>
  <si>
    <t>CESVI COLOMBIA S.A.</t>
  </si>
  <si>
    <t>GENERAL CLAIMS AND RISK CONSULTING LTDA.</t>
  </si>
  <si>
    <t>LOSS CONTROL &amp; FIRE RISK S.A.S.</t>
  </si>
  <si>
    <t>Prestar el servicio de administración del proceso de emisión de pagarés desmaterializados, así como su custodia y registro de los títulos bajo el sistema de anotación en cuenta, de conformidad con lo regulado en las leyes 27 de 1990, 527 de 1999, 964 de 2005, el decreto 2555 de 2010, el Reglamente de Operaciones de Deceval y demás normas que se ocupen o se llegaren a ocupar del tema.</t>
  </si>
  <si>
    <t>DEPÓSITO CENTRALIZADO DE VALORES DE COLOMBIA, DECEVAL S.A.</t>
  </si>
  <si>
    <t>MARIA ANDREA RIVEROS CAMARGO/JUAN PABLO MORA/ANDRÉS H. CUERVO/MARÍA ISABEL WILCHES SEGOVIA</t>
  </si>
  <si>
    <t xml:space="preserve">L &amp; M INGENIEROS CONSULTORES LTDA. </t>
  </si>
  <si>
    <t>Prestar servicios de desarrollo (evolutivo y proyectos), soporte y mantenimiento de productos de software (bajo un modelo operativo tipo fábrica de software) y al SISTEMA, así como los servicios de Outsourcing que permita facilitar y optimizar la gestión de LA PREVISORA S.A.</t>
  </si>
  <si>
    <t xml:space="preserve">SISTRAN DE COLOMBIA S.A. </t>
  </si>
  <si>
    <t>SAUL MARTIN BALLESTEROS MORENO / DELFIN RODRIGUEZ MENDOZA</t>
  </si>
  <si>
    <t>EL PROVEEDOR se compromete con LA PREVISORA S.A., suministro de las pólizas de seriedad de oferta y cumplimiento por parte de las sucursales de LA PREVISORA S.A. para respaldar las ofertas presentadas en los procesos de contratación de seguros.</t>
  </si>
  <si>
    <t>SEGUROS GENERALES SURAMERICANA S.A.</t>
  </si>
  <si>
    <t>CARLOS JAVIER SÚA</t>
  </si>
  <si>
    <t>PROFESIONALES EN SERVICIOS PORTUARIOS PROSERPUERTOS S.A.S.</t>
  </si>
  <si>
    <t>Inscribir a los funcionarios que designe la Compañía en los  diferentes  cursos,  congresos,  foros  y  seminarios  que  realiza la ASOCIACIÓN BANCARIA Y DE ENTIDADES FINANCIERAS DE COLOMBIA –ASOBANCARIA</t>
  </si>
  <si>
    <t xml:space="preserve">ASOCIACIÓN BANCARIA Y DE ENTIDADES FINANCIERAS DE COLOMBIA –ASOBANCARIA </t>
  </si>
  <si>
    <t>EL PROVEEDOR se obliga  con LA PREVISORA S.A. en su condición de apoderado especial, a representar en calidad tanto activa como pasiva a LA PREVISORA S.A. en las denuncias penales y en audiencias de conciliación judiciales y extrajudiciales.</t>
  </si>
  <si>
    <t>BM LAW &amp; BUSINESS S.A.S.</t>
  </si>
  <si>
    <t xml:space="preserve">EL PROVEEDOR se obliga con LA PREVISORA S.A. en su condición de apoderado especial a representar en calidad tanto activa como pasiva en los procesos judiciales, pre-judiciales, de responsabilidad fiscal, procedimientos administrativos, arbitramentos y en general en todo tipo de litigio </t>
  </si>
  <si>
    <t>HERNANDEZ Y PALACIO ABOGADOS S.A.S.</t>
  </si>
  <si>
    <t>EL PROVEEDOR se obliga con LA PREVISORA S.A. en su condición de apoderado especial a representar en calidad tanto activa como pasiva a LA PREVISORA S.A. en los procesos judiciales, pre-judiciales, de responsabilidad fiscal, procedimientos administrativos, arbitramentos y en general en todo tipo de litigio o procedimiento encomendado.</t>
  </si>
  <si>
    <t>LLANOS LEON ABOGADOS &amp; ASOCIADOS S.A.S.</t>
  </si>
  <si>
    <t>033-2023</t>
  </si>
  <si>
    <t>EL PROVEEDOR, se compromete con LA PREVISORA S.A., a realizar mantenimiento preventivo y correctivo al sistema de alarma y detección de incendios de las sedes de Casa Matriz , Sucursal Estatal, Vicepresidencia de Indemnizaciones o, Bodega, Almacén y demás áreas que se requiera.</t>
  </si>
  <si>
    <t>AMERICAN ALARM ELECTRONICS SAS</t>
  </si>
  <si>
    <t>034-2023</t>
  </si>
  <si>
    <t xml:space="preserve">Suministro de bonos y/o tarjetas electrónicas redimibles en una amplia red de establecimientos comerciales y con un rango amplio de posibilidades de elección a nivel nacional. </t>
  </si>
  <si>
    <t>SODEXO SERVICIOS DE BENEFICIOS E INCENTIVOS COLOMBIA S.A.S</t>
  </si>
  <si>
    <t xml:space="preserve">Oficina De Mercadeo Y Publicidad </t>
  </si>
  <si>
    <t>036-2023</t>
  </si>
  <si>
    <t>Prestar sus servicios profesionales especializados, en todos los temas laborales, derecho colectivo y de seguridad social integral de los que LA PREVISORA S.A. requiera asesoría legal</t>
  </si>
  <si>
    <t>VALDES ABOGADOS - ASLABOR LTDA</t>
  </si>
  <si>
    <t>CRIYA SAS</t>
  </si>
  <si>
    <t>038-2023</t>
  </si>
  <si>
    <t>EL PROVEEDOR se compromete con LA PREVISORA S.A a prestar los servicios de implementación y apoyo en la ejecución del Plan de Capacitación a los colaboradores a nivel nacional, cuyo objetivo es fortalecer las capacidades, habilidades, destrezas, conocimientos y competencias, dando lugar al mejoramiento continuo y prácticas innovadoras en los procesos en los cuales ellos intervengan.</t>
  </si>
  <si>
    <t>UNIVERSIDAD DE LA SABANA</t>
  </si>
  <si>
    <t>041-2023</t>
  </si>
  <si>
    <t>EL PROVEEDOR se compromete con LA PREVISORA S.A como proveedor estratégico a prestar los servicios de planeación estratégica de marketing, Branding, Marketing Digital, ATL, BTL, Marketing experiencial, Marketing Relacional, Endomarketing, Comunicaciones Internas y Externas, Construcción y gestión de la reputación, Relaciones Públicas, Relacionamiento con medios de comunicación, así como el desarrollo y producción de eventos.</t>
  </si>
  <si>
    <t>ACOMEDIOS PUBLICIDAD Y MERCADEO S.A.S.</t>
  </si>
  <si>
    <t>ALEJANDRA ESCOBAR NIÑO</t>
  </si>
  <si>
    <t>COBROACTIVO S.A.S.</t>
  </si>
  <si>
    <t>SBS SEGUROS COLOMBIA S.A.</t>
  </si>
  <si>
    <t>FERNANDO ALVAREZ ROJAS</t>
  </si>
  <si>
    <t>046-2023</t>
  </si>
  <si>
    <t>30 OTROS / OUTSOURCING BPO</t>
  </si>
  <si>
    <t>CONSORCIO DATAFILE PROCESOS Y SERVICIOS</t>
  </si>
  <si>
    <t>MISAEL SIERRA SALGADO</t>
  </si>
  <si>
    <t>048-2023</t>
  </si>
  <si>
    <t>30 OTROS / OUTSOURCING MENSAJERÍA</t>
  </si>
  <si>
    <t>Prestar el servicio de mensajería especializada bajo la modalidad de outsourcing a nivel nacional, para el manejo, recepción, distribución y entrega de la correspondencia urbana y demás comunicaciones oficiales enviadas y recibidas.</t>
  </si>
  <si>
    <t>SERVICIOS POSTALES NACIONALES S.A.S -  472</t>
  </si>
  <si>
    <t>Servicios como entrenador para los equipos de fútbol femenino y masculino  de LA PREVISORA S.A.</t>
  </si>
  <si>
    <t>JUAN ANDRÉS LÓPEZ DEANTONIO</t>
  </si>
  <si>
    <t>050-2023</t>
  </si>
  <si>
    <t>Realizar la consultoría para la elaboración del estudio técnico de rediseño institucional de LA PREVISORA S.A. de acuerdo con los lineamientos definidos por el Departamento Administrativo de la Función Pública – DAFP, la Guía para el Rediseño Institucional de Entidades Públicas y el Decreto 1227 de 2005, así como brindar el acompañamiento a LA PREVISORA S.A. para su socialización y gestión ante las instancias internas y externas establecidas por ley para surtir este trámite.</t>
  </si>
  <si>
    <t>FUNDACION DE ESTUDIOS PARA EL DESARROLLO DE LA PARTICIPACION Y LA INTEGRACION POLITICA Y SOCIAL EN COLOMBIA-CREAMOS COLOMBIA</t>
  </si>
  <si>
    <t>054-2023</t>
  </si>
  <si>
    <t>Realizar el mantenimiento preventivo y correctivo de manera integral al sistema de control de acceso del edificio de casa matriz, oficinas de la vicepresidencia de indemnizaciones, sucursal estatal y parqueadero de la PREVISORA S.A, ubicados en la calle 57 No. 9-07, 8B – 05 y 8-69 de la ciudad de Bogotá D.C</t>
  </si>
  <si>
    <t>CABLECON INGENIERIA DE REDES S.A.S</t>
  </si>
  <si>
    <t xml:space="preserve">CAJA DE COMPENSACIÓN COMPENSAR </t>
  </si>
  <si>
    <t>060-2023</t>
  </si>
  <si>
    <t>Implementación de la red hidrosanitaria y red contra incendios del edificio de Casa Matriz, ubicada en la calle 57 No. 9-07 en Bogotá D.C.</t>
  </si>
  <si>
    <t>UNIÓN TEMPORAL REDES CASA MATRIZ 2023</t>
  </si>
  <si>
    <t>061-2023</t>
  </si>
  <si>
    <t>30 OTROS / ADHESIÓN</t>
  </si>
  <si>
    <t>EL PROVEEDOR se compromete con LA PREVISORA S.A., a mantener la adhesión como como signataria de la Asociación PRI (Principles Responsible Investment).</t>
  </si>
  <si>
    <t>PRI ASSOCIATION</t>
  </si>
  <si>
    <t>NUBIA CHAMORRO RENDON</t>
  </si>
  <si>
    <t>064-2023</t>
  </si>
  <si>
    <t>065-2023</t>
  </si>
  <si>
    <t>El proveedor se compromete a prestar los servicios de mantenimiento y soporte de la plataforma de planeación financiera DATACIPRES.</t>
  </si>
  <si>
    <t>DIGIDATA DE COLOMBIA LIMITADA</t>
  </si>
  <si>
    <t>JUAN CAMILO PACHECO</t>
  </si>
  <si>
    <t>066-2023</t>
  </si>
  <si>
    <t>Contratar los servicios de una firma especializada en búsqueda de talento humano que cuente con reconocimiento y experiencia en la búsqueda, evaluación y presentación de candidatos potenciales para suplir las vacantes de los cargos directivos de la compañía.</t>
  </si>
  <si>
    <t>ELECCION CONFIABLE SAS</t>
  </si>
  <si>
    <t>TRANSEQUIPOS S.A.</t>
  </si>
  <si>
    <t>070-2023</t>
  </si>
  <si>
    <t>Realizar los trámites de saneamiento de los vehículos ante las entidades de tránsito en nombre de la Compañía.</t>
  </si>
  <si>
    <t>ASISTE MAS S.A.S.</t>
  </si>
  <si>
    <t>ADRIANA ORJUELA MARTINEZ</t>
  </si>
  <si>
    <t>LADY MARCELA ROMERO ZARTA</t>
  </si>
  <si>
    <t>073-2023</t>
  </si>
  <si>
    <t>Proveer el servicio de software informativo financiero sobre noticias y datos macroeconómicos locales e internacionales que integra bases de datos, noticias, gráficos, calculadoras, e-mail, chat, información multimedia y herramientas de negociación electrónica.</t>
  </si>
  <si>
    <t>BLOOMBERG L.P.</t>
  </si>
  <si>
    <t>075-2023</t>
  </si>
  <si>
    <t>Prestación de servicios jurídicos especializados para la administración en calidad de Counterparty Manager de la información de La Previsora S.A. Compañía de Seguros en la plataforma Markit de ISDA (International Swaps and Derivatives Association INC).</t>
  </si>
  <si>
    <t>LUIS HUMBERTO USTARIZ GONZALEZ</t>
  </si>
  <si>
    <t>077-2023</t>
  </si>
  <si>
    <t>EL PROVEEDOR se abliga con LA PREVISORA S.A. al suministro de personal temporal en misión, con el fin de cubrir los reemplazos de los funcionarios de la PREVISORA S.A., que se encuentren en vacaciones, en uso de licencia de maternidad, en incapacidad por enfermedad o por incrementos en la producción y/o en los demás casos descritos en la ley.</t>
  </si>
  <si>
    <t>HQ5 S.A.S.</t>
  </si>
  <si>
    <t>079-2023</t>
  </si>
  <si>
    <t>EL PROVEEDOR se obliga en su condición de apoderado especial o general según anexo 1, 2 y/o 3, las cuales hacen parte constitutiva del contrato los cuales se encuentran suscritos por el Vicepresidente jurídico y el supervisor del contrato, e representar en calidad tanto activa como pasiva a LA PREVISORA S.A. en los procesos judiciales, pre-judiciales, de responsabilidad fiscal, procedimientos administrativos, arbitramentos y en general en todo tipo de litigio o procedimiento encomendado.</t>
  </si>
  <si>
    <t>AGUIRRE BEDOYA BETANCUR VÉLEZ ABOGADOS - ABBV ABOGADOS S.A.S.</t>
  </si>
  <si>
    <t>080-2023</t>
  </si>
  <si>
    <t>EL PROVEEDOR se obliga en su condición de apoderado especial o general según anexo 1, 2 y/o 3 los cuales hacen parte constitutivadel contrato los cuales se encuentran suscritos por la Vicepresidencia juridico y el supervisor del contrato, a representar en calidad tanto activa como pasiva a LA PREVISORA S.A. en los procesos judiciales, pre-judiciales, de responsabilidad fiscal, procedimientos administrativos, arbitramentos.</t>
  </si>
  <si>
    <t>BLANCO &amp; DEGIOVANNI ABOGADOS Y CONSULTORES S.A.S.</t>
  </si>
  <si>
    <t>081-2023</t>
  </si>
  <si>
    <t xml:space="preserve">Prestar los servicios de ajuste a los siniestros de los ramos generales y patrimoniales, dentro del marco de las actividades relacionadas con la Vicepresidencia de Indemnizaciones. </t>
  </si>
  <si>
    <t>ASESORIAS INTEGRALES EN SEGUROS AISEG LTDA.</t>
  </si>
  <si>
    <t>JAVIER DIAZ FORERO
JOSE BERNARDO ALEMAN CABANA
MIGUEL ESCOBAR
SORANYE DUQUE</t>
  </si>
  <si>
    <t>PROYECTO ITACA S.A.S.</t>
  </si>
  <si>
    <t>LINESAFE TODOEMERGENCIAS S.A.S.</t>
  </si>
  <si>
    <t>084-2023</t>
  </si>
  <si>
    <t>Prestar el servicio de saneamiento administrativo y jurídico para aquellos inmuebles que no estén actualizados en el Certificado de Tradición y Libertad de los inmuebles de LA PREVISORA S.A., a nivel nacional, descritos en el Anexo No. 1.</t>
  </si>
  <si>
    <t xml:space="preserve">FILFER SOCIEDAD DE INVERSIONES SAS </t>
  </si>
  <si>
    <t xml:space="preserve">Subgerencia de Planeación Comercial </t>
  </si>
  <si>
    <t>085-2023</t>
  </si>
  <si>
    <t>Prestar sus servicios profesionales especializados, para la realización de investigaciones de mercados y de Benchmarking a nivel nacional, bajo la figura de “Bolsa de Investigación”, de acuerdo con las necesidades de LA PREVISORA S.A.</t>
  </si>
  <si>
    <t>GLOBAL RESEARCH ASOCIADOS S.A.S.</t>
  </si>
  <si>
    <t>JHON FABIO LINARES PINEDA</t>
  </si>
  <si>
    <t>086-2023</t>
  </si>
  <si>
    <t>En su condición de apoderado especial o general según anexo 1, 2 y/o 3 los cuales hacen parte constitutiva del contrato y se encuentran suscritos por el Vicepresidente jurídico y el supervisor del contrato, a representar en calidad tanto activa como pasiva a LA PREVISORA S.A. en los procesos judiciales, pre-judiciales, de responsabilidad fiscal, procedimientos administrativos, arbitramentos y en general en todo tipo de litigio o procedimiento encomendado.</t>
  </si>
  <si>
    <t>CARLOS GALVEZ ACOSTA ABOGADOS S.A.S.</t>
  </si>
  <si>
    <t xml:space="preserve">Subgerencia de Mejoramiento de Procesos </t>
  </si>
  <si>
    <t>087-2023</t>
  </si>
  <si>
    <t>EL PROVEEDOR se compromete a prestar el servicio de mantenimiento, soporte técnico, capacitación y desarrollos de la plataforma ISOLUCION.</t>
  </si>
  <si>
    <t>ISOLUCION SISTEMAS INTEGRADOS DE GESTIÓN S.A.</t>
  </si>
  <si>
    <t>JOHN JAVIER MEJIA TOLOSA</t>
  </si>
  <si>
    <t>089-2023</t>
  </si>
  <si>
    <t>EL PROVEEDOR se obliga en su condición de apoderado especial o general según anexo 1, 2 y/o 3 los cuales hacen parte constitutiva del contrato y se encuentran suscritos por el Vicepresidente Jurídico y Supervisor del contrato, a representar en calidad tanto activa como pasiva a LA PREVISORA S.A. en los procesos judiciales, pre-judiciales, de responsabilidad fiscal, procedimientos administrativos, arbitramentos y en general en todo tipo de litigio o procedimiento encomendado.</t>
  </si>
  <si>
    <t>MEDINA ABOGADOS S.A.S.</t>
  </si>
  <si>
    <t>092-2023</t>
  </si>
  <si>
    <t>EL PROVEEDOR, se obliga con LA PREVISORA S.A. a prestar el servicio de soporte y mantenimiento especializado de la herramienta SALESFORCE.COM incluido Analytics CRM y cualquier herramienta del paquete/Suite SALESFORCE que LA PREVISORA S.A. adquiera durante la vigencia de este contrato, así como la realización de mejoras de la plataforma.</t>
  </si>
  <si>
    <t>SISTEMAS COLOMBIA S A S</t>
  </si>
  <si>
    <t>094-2023</t>
  </si>
  <si>
    <t>Prestar el servicio de cálculo actuarial de pensiones bajo las normas NIIF y norma local colombiana, realizar el cálculo de beneficios post empleo, diligenciamiento de la proforma respectiva de la SFC, entregar el detalle del cálculo para informes contables de la compañía y elaborar las respuestas a posibles requerimientos a que haya lugar relacionados con éstos cálculos, cumpliendo con eficiencia y eficacia en la entrega de la información.</t>
  </si>
  <si>
    <t>BENEFIT - ESTUDIOS ACTUARIALES S.A.S.</t>
  </si>
  <si>
    <t>MARYORI PAOLA GARCIA SÁNCHEZ
VERÓNICA TATIANA URRUTIA AGUIRRE</t>
  </si>
  <si>
    <t>095-2023</t>
  </si>
  <si>
    <t>Contratar los servicios de una fábrica de software de nivel cinco (5) de acuerdo con el Modelo de Madurez de Capacidad Integrado (CMMI), que garantice la integración con aplicaciones legadas y la construcción de nuevos productos y servicios de software con plataformas modernas, alineadas con las nuevas prácticas ágiles de la industria, que mantengan y fortalezcan el logro de la estrategia de transformación digital de La Previsora Compañía de Seguros S.A.</t>
  </si>
  <si>
    <t xml:space="preserve">UNIÓN TEMPORAL ADA </t>
  </si>
  <si>
    <t>JOEL ARMANDO ROMERO RAMIREZ / DELFIN ALEXANDER RODRIGUEZ MENDOZA</t>
  </si>
  <si>
    <t>Gerencia de Riesgos</t>
  </si>
  <si>
    <t>097-2023</t>
  </si>
  <si>
    <t>Prestación de Servicios a través de una persona jurídica especializada para apoyar la gestión de la Seguridad de la Información y la Ciberseguridad de la compañía.</t>
  </si>
  <si>
    <t>PRICEWATERHOUSECOOPERS ASESORES GERENCIALES S.A.S.</t>
  </si>
  <si>
    <t>098-2023</t>
  </si>
  <si>
    <t xml:space="preserve">EL PROVEEDOR  se compromete a prestar los servicios de migración del esquema de autenticación en la red de LA PREVISORA S.A. y al suministro e instalación de equipos Access Point para el servicio de wifi, garantizando la continuidad y operatividad en el acceso a la red.	</t>
  </si>
  <si>
    <t>105-2023</t>
  </si>
  <si>
    <t>Prestar a nivel nacional el servicio de resguardo de repuestos, sobrantes y recolección de chatarra para el ramo de automóviles, así como servicio de resguardo, recolección de salvamentos de seguros generales y destrucción, disposición final de materiales no reutilizables para todos los ramos de LA PREVISORA S.A.</t>
  </si>
  <si>
    <t>BODEGAS SALVAMENTOS Y GENERALES SAS - BSG SALVAMENTOS</t>
  </si>
  <si>
    <t>106-2023</t>
  </si>
  <si>
    <t xml:space="preserve">Prestar los servicios profesionales para la renovación de LEI (por sus siglas en inglés, "LEGAL ENTITY IDENTIFIER") de LA PREVISORA S.A. </t>
  </si>
  <si>
    <t>109-2023</t>
  </si>
  <si>
    <t>AUDATEX COLOMBIA S.A.S.</t>
  </si>
  <si>
    <t>112-2023</t>
  </si>
  <si>
    <t>Afiliar a La Previsora S.A. Compañía de Seguros a la agremiación durante el periodo agosto 2023 a julio de 2024 así mismo, ofrecer la participación a las Jornadas Colombianas de Derecho Tributario.</t>
  </si>
  <si>
    <t>INSTITUTO COLOMBIANO DE DERECHO TRIBUTARIO (ICDT).</t>
  </si>
  <si>
    <t>113-2023</t>
  </si>
  <si>
    <t>EL PROVEEDOR se compromete a suministrar el servicio transaccional para la comercialización, administración y recaudo del ramo SOAT en ambiente WEB para todos los canales habilitados, con la integración total al sistema “core” de LA PREVISORA S.A. de acuerdo con las especificaciones del mercado, cumpliendo con los parámetros exigidos por LA PREVISORA S.A. y los requerimientos establecidos en las normas que regulan el SOAT.</t>
  </si>
  <si>
    <t>JUAN CARLOS CABALLERO BERNAL</t>
  </si>
  <si>
    <t>116-2023</t>
  </si>
  <si>
    <t>EL PROVEEDOR se obliga con LA PREVISORA S.A. a prestar el servicio de soporte, integración y mantenimiento de los micrositios y aplicativos integrados en el portal web www.previsora.gov.co, portal de proveedores, formulario de Autos, Formulario IPS y el Portal externo de Bancamía, incluyendo los mantenimientos evolutivos que se acuerden entre las partes.</t>
  </si>
  <si>
    <t>DYNAMIC CORPORATION LTDA</t>
  </si>
  <si>
    <t>JUAN CARLOS PEDRAZA CASTIBLANCO</t>
  </si>
  <si>
    <t>118-2023</t>
  </si>
  <si>
    <t>Prestar el servicio de una plataforma WEB para uso ilimitado de los módulos de competencias, desempeño por objetivos, tareas, análisis de potencial, volatilidad, planes de desarrollo, clima organizacional, organigrama, perfiles de cargo, criticidad de cargos y planes de sucesión, dotaciones, hojas de vida e incluido el servicio de hosting. Alcance: Incluye la funcionalidad del modelo de compensación.</t>
  </si>
  <si>
    <t>121-2023</t>
  </si>
  <si>
    <t>EL PROVEEDOR se compromete con LA PREVISORA S.A., prestar el servicio de Defensoría del Consumidor Financiero principal y suplente.</t>
  </si>
  <si>
    <t>CONSULTORIAS EN INNOVACIÓN FINANCIERA S.A.S.</t>
  </si>
  <si>
    <t>FITCH RATINGS COLOMBIA S.A. SOCIEDA CALIFICADORA DE VALORES</t>
  </si>
  <si>
    <t>CLAUDIA MILENA SANTAMARIA CAMACHO</t>
  </si>
  <si>
    <t>125-2023</t>
  </si>
  <si>
    <t xml:space="preserve">EL PROVEEDOR se obliga en su condición de apoderado especial o general a representar en calidad tanto activa como pasiva a LA PREVISORA S.A. y atender integralmente las Acciones de Tutela que le sean asignadas, dentro del marco de las competencias de la vicepresidencia jurídica. El servicio debe incluir toda la gestión integral, idónea y oportuna en la atención de las acciones de tutela a nivel nacional, desde la contestación, recursos, impugnación, incidentes de desacato y gestión de cumplimiento del fallo al interior de la aseguradora y en general todas aquellas actuaciones inherentes a la misma tutela. Así mismo, incluye todo el proceso judicial derivado de la acción de tutela, como incidentes de desacato. </t>
  </si>
  <si>
    <t>HERNANDEZ CHAVARRO ASOCIADOS S.A.S</t>
  </si>
  <si>
    <t>JANNETH ROCIO BADILLO SIATAMA</t>
  </si>
  <si>
    <t>126-2023</t>
  </si>
  <si>
    <t>EL PROVEEDOR se compromete con LA PREVISORA S.A a prestar el servicio y puesta a punto de un sistema de grabación en el esquema de canales SIP para grabación de contingencia.</t>
  </si>
  <si>
    <t>CALL PROCESSING TECHNOLOGIES S.A.</t>
  </si>
  <si>
    <t>127-2023</t>
  </si>
  <si>
    <t xml:space="preserve">EL PROVEEDOR se compromete con LA PREVISORA S.A a prestar los servicios de ajuste a los siniestros de los ramos generales y patrimoniales, dentro del marco de las actividades relacionadas con la Vicepresidencia de Indemnizaciones. </t>
  </si>
  <si>
    <t>CASTIBLANCO &amp; ASOCIADOS AJUSTADORES DE SEGUROS SAS.</t>
  </si>
  <si>
    <t>128-2023</t>
  </si>
  <si>
    <t>HECTOR ROMERO &amp; ASOCIADOS LTDA.</t>
  </si>
  <si>
    <t>129-2023</t>
  </si>
  <si>
    <t>HHGUERRERO Y COMPAÑIA LTDA ANALISTAS DE RIESGOS</t>
  </si>
  <si>
    <t>130-2023</t>
  </si>
  <si>
    <t>EL PROVEEDOR se compromete con LA PREVISORA S.A. a suministrar el derecho a uso que permita el uso de la herramienta Agility para el correcto funcionamiento y ejecución de los asistentes robóticos desarrollados e implementados en el servidor suministrado por LA PREVISORA S.A., así como también el servicio especializado de acompañamiento, soporte y mantenimiento a través de Bolsa de Horas Cross, para atender los ajustes requeridos a dichos asistentes.</t>
  </si>
  <si>
    <t>ENTERDEV  S.A.S</t>
  </si>
  <si>
    <t>OSCAR FABIAN NUÑEZ</t>
  </si>
  <si>
    <t>131-2023</t>
  </si>
  <si>
    <t>132-2023</t>
  </si>
  <si>
    <t>MCLARENS COLOMBIA LIMITADA.</t>
  </si>
  <si>
    <t>134-2023</t>
  </si>
  <si>
    <t>135-2023</t>
  </si>
  <si>
    <t>INSULARI CONSULTORES S.A.S</t>
  </si>
  <si>
    <t>137-2023</t>
  </si>
  <si>
    <t>LOSSGROUP CRITERIA LCC SAS.</t>
  </si>
  <si>
    <t>138-2023</t>
  </si>
  <si>
    <t>D &amp; G ASESORES LTDA.</t>
  </si>
  <si>
    <t>139-2023</t>
  </si>
  <si>
    <t>INGETECH COLOMBIAN GROUP S A S CLAIMS &amp; RISK MANAGMENT</t>
  </si>
  <si>
    <t>GREMIO COLOMBIANO DE LA EXPERIENCIA</t>
  </si>
  <si>
    <t>141-2023</t>
  </si>
  <si>
    <t>AJUSTADORES DE OCCIDENTE S.A.S.</t>
  </si>
  <si>
    <t>142-2023</t>
  </si>
  <si>
    <t>145-2023</t>
  </si>
  <si>
    <t>30 OTROS /OUTSOURCING  MESA DE SERVICIOS</t>
  </si>
  <si>
    <t xml:space="preserve">Prestar el servicio bajo la modalidad de outsourcing de gestión de la mesa de servicios tecnológicos de TI a través de un equipo de trabajo idóneo y especializado, aplicando las buenas prácticas de ITIL en su última versión y marcos de referencia de mejora continua, donde incluya entre otros, los siguientes componentes asociados a la gestión: Administración y gestión de la mesa de servicio, soporte técnico en sitio, gestores de operación del servicio, entrega oportuna del servicio, seguimiento del ciclo de vida de los servicios de TI, generación de valor de los servicios tecnológicos entregados y la alineación con la estrategia corporativa. </t>
  </si>
  <si>
    <t xml:space="preserve">INFORMÁTICA &amp; TECNOLOGÍA STEFANINI S.A.  </t>
  </si>
  <si>
    <t>147-2023</t>
  </si>
  <si>
    <t>EL PROVEEDOR se obliga con LA PREVISORA S.A., a Suministrar la Suite de Licenciamiento de la herramienta de gestión de servicios tecnológicos de la mesa de servicio, instalación, parametrización, soporte y mantenimiento.</t>
  </si>
  <si>
    <t xml:space="preserve">ARANDA SOFTWARE ANDINA S.A.S. </t>
  </si>
  <si>
    <t>149-2023</t>
  </si>
  <si>
    <t>EL PROVEEDOR se compromete con LA PREVISORA S.A. a realizar la renovación del licenciamiento de los módulos del Sistema SAS®, realizar la actualización de la herramienta SAS office Analytics a la versión Office Analytics M8 y brindar capacitación para los funcionarios que LA PREVISORA S.A. designe para tal fin, previo acuerdo con EL PROVEEDOR.</t>
  </si>
  <si>
    <t>SAS INSTITUTE COLOMBIA S.A.S.</t>
  </si>
  <si>
    <t>MARYORI PAOLA GARCIA SÁNCHEZ
MARIA MARGARITA GONZALEZ SALAMANCA</t>
  </si>
  <si>
    <t>FILFER SOCIEDAD DE INVERSIONES S.A.S.</t>
  </si>
  <si>
    <t>151-2023</t>
  </si>
  <si>
    <t>EL PROVEEDOR se compromete con LA PREVISORA S.A a prestar los servicios de ajuste a los siniestros de los ramos generales y patrimoniales, dentro del marco de las actividades relacionadas con la Vicepresidencia de Indemnizaciones.</t>
  </si>
  <si>
    <t>JOSE A CACERES Y CIA LTDA.</t>
  </si>
  <si>
    <t>152-2023</t>
  </si>
  <si>
    <t>ECOINSA CONSULTORIA EN INDEMNIZACIONES Y RECLAMACIONES S.A.S.</t>
  </si>
  <si>
    <t>153-2023</t>
  </si>
  <si>
    <t xml:space="preserve">Prestar los servicios de consultoría especializada en Gestión de Continuidad de Negocio, para realizar medición de madurez del sistema de continuidad del negocio de la entidad y a partir de los resultados, establecer y desarrollar actividades de mejoramiento. Adicionalmente desarrollará una evaluación de las estrategias, planes de continuidad (BCP) y riesgos de continuidad establecidos en LA PREVISORA S.A. y realizará las actualizaciones a que haya lugar. </t>
  </si>
  <si>
    <t xml:space="preserve">PRICEWATERHOUSECOOPERS ASESORES GERENCIALES S.A.S </t>
  </si>
  <si>
    <t>154-2023</t>
  </si>
  <si>
    <t>Realizar las calificaciones de pérdida de capacidad laboral (en adelante PCL) que afecten las indemnizaciones del amparo de Incapacidad Permanente de los seguros de accidentes personales o del ramo SOAT de las pólizas expedidas por LA PREVISORA S.A., garantizando que estas sean realizadas en concordancia con las normas, políticas y procedimientos actuales o que a futuro sean expedidas por los entes reguladores de vigilancia y control (Superintendencia Financiera, Ministerio de Salud y Protección, Superintendencia de Salud, Ministerio de Trabajo, entre otras), así como de las políticas internas de LA PREVISORA S.A.</t>
  </si>
  <si>
    <t>SOPORTE ADMINISTRATIVO INTEGRAL SAS</t>
  </si>
  <si>
    <t>155-2023</t>
  </si>
  <si>
    <t>CAMERFIRMA COLOMBIA S.A.S.</t>
  </si>
  <si>
    <t>157-2023</t>
  </si>
  <si>
    <t>Servicios profesionales con una compañía especializada en pruebas de software, para certificar la calidad de los componentes de nuevos desarrollos y/o evolutivos entregados por los proveedores de software de la entidad.</t>
  </si>
  <si>
    <t>DUE DILIGENCIE SUPPORT SERVICES COLOMBIA S.A.</t>
  </si>
  <si>
    <t>UNIVERSIDAD DE LOS ANDES</t>
  </si>
  <si>
    <t>159-2023</t>
  </si>
  <si>
    <t>ASEGÚRATE LTDA. AUDITORIA TECNICA EN SEGUROS LIMITADA</t>
  </si>
  <si>
    <t xml:space="preserve">Gerencia de Desarrollo Comercial </t>
  </si>
  <si>
    <t>160-2023</t>
  </si>
  <si>
    <t>Desarrollar y poner en funcionamiento el Sistema Unificado de Consulta de Intermediarios de Seguros – SUCIS Gremial, que permitirá consolidar y dar a conocer a la Superintendencia Financiera y al público en general, la información relacionada con la idoneidad, experiencia y capacidad de los intermediarios.</t>
  </si>
  <si>
    <t>INVERFAS S.A.</t>
  </si>
  <si>
    <t>AMINTA PUYO MENDEZ</t>
  </si>
  <si>
    <t>161-2023</t>
  </si>
  <si>
    <t>EL INTERMEDIARIO DE SEGUROS se compromete a prestar los servicios de intermediación, asesoría y administración del programa de seguros de LA PREVISORA S.A, para los ramos de Todo Riesgo Daños Materiales, Manejo, Transporte de Valores, Responsabilidad Civil Extracontractual, Automóviles, Responsabilidad Civil Servidores Públicos, Riesgos Cibernéticos, Infidelidad y Riesgos Financieros, Vida Exequial, Vida Grupo, Vida Deudor, Incendio y Terremoto y todas aquellas que pueda llegar a requerir la Compañía.</t>
  </si>
  <si>
    <t>WILLIS TOWERS WATSON COLOMBIA CORREDORES DE SEGUROS SA</t>
  </si>
  <si>
    <t>162-2023</t>
  </si>
  <si>
    <t>RENTING COLOMBIA S.A.S.</t>
  </si>
  <si>
    <t>163-2023</t>
  </si>
  <si>
    <t xml:space="preserve">prestar los servicios de ajuste a los siniestros de los ramos generales y patrimoniales, dentro del marco de las actividades relacionadas con la Vicepresidencia de Indemnizaciones. </t>
  </si>
  <si>
    <t>RM AJUSTADORES S.A.S.</t>
  </si>
  <si>
    <t>164-2023</t>
  </si>
  <si>
    <t>prestar servicios de adquisición, renovación, revocación y reposición de los certificados digitales para sitio seguro SSL de las páginas web publicadas por La Previsora y para firmas digitales asignadas al personal de la compañía.</t>
  </si>
  <si>
    <t>ANDES SERVICIO DE CERTIFICACION DIGITAL S.A.</t>
  </si>
  <si>
    <t xml:space="preserve">CINDY LORENA PEDROZA CRUZ </t>
  </si>
  <si>
    <t>165-2023</t>
  </si>
  <si>
    <t xml:space="preserve">EL ARRENDADOR entrega en arriendo a EL ARRENDATARIO el uso y goce del apartamento M1 ubicado en la calle 59 # 8 - 21 del edificio Tundana de la cuidad de Bogotá. </t>
  </si>
  <si>
    <t>INDUSTRIALMEDIA S.A.</t>
  </si>
  <si>
    <t>CARLOS ALFREDO NIÑO PEREZ</t>
  </si>
  <si>
    <t xml:space="preserve">RAMÓN GUILLERMO ANGARITA LAMK </t>
  </si>
  <si>
    <t>MARTHA LUCIA GOMEZ MEJIA</t>
  </si>
  <si>
    <t>169-2023</t>
  </si>
  <si>
    <t>Prestar el mantenimiento preventivo y correctivo del sistema de apantallamiento (pararrayos), sistema de puesta a tierra, Instalación de DPS, para el edificio de la Casa Matriz calle 57 No. 9-07, parqueaderos y Regional Estatal oficina de Indemnizaciones zona Centro, bajo las normas estándares y normativas vigentes, incluida la mano de obra y los repuestos.</t>
  </si>
  <si>
    <t>171-2023</t>
  </si>
  <si>
    <t>Prestar el servicio de mantenimiento preventivo y correctivo a las unidades de aire acondicionado de precisión y confort instalados en Bogotá en las oficinas de la Vicepresidencia de Indemnizaciones, Sucursal Estatal y el edificio de Casa Matriz de LA PREVISORA S.A.</t>
  </si>
  <si>
    <t>AIR CONTROL SYSTEMS S.A.S</t>
  </si>
  <si>
    <t>172-2023</t>
  </si>
  <si>
    <t>EL PROVEEDOR actuando con sus propios medios, bajo su cuenta y riesgo, con autonomía técnica y administrativa se obliga con LA PREVISORA S.A. a suministrar y distribuir elementos de oficina, útiles, papelería, elementos de aseo y cafetería a nivel nacional, bajo un esquema de proveeduría integral.</t>
  </si>
  <si>
    <t>UNIÓN TEMPORAL IMAGEN 2023</t>
  </si>
  <si>
    <t>173-2023</t>
  </si>
  <si>
    <t>Prestar el servicio de mantenimiento preventivo y correctivo para las puertas de seguridad y avisos luminosos de propiedad de LA PREVISORA S.A.</t>
  </si>
  <si>
    <t>YOSI ESTEBAN BARRIOS GARCIA</t>
  </si>
  <si>
    <t>174-2023</t>
  </si>
  <si>
    <t>CONSULTORES PROFESIONALES ESPECIALIZADOS CONPROES S.A.S.</t>
  </si>
  <si>
    <t>176-2023</t>
  </si>
  <si>
    <t>SOAINT SOFTWARE ASSOCIATES S.A.S.</t>
  </si>
  <si>
    <t>Sucursal Florencia</t>
  </si>
  <si>
    <t>177-2023</t>
  </si>
  <si>
    <t>entrega en arrendamiento comercial a EL ARRENDATARIO el uso y goce del inmueble ubicado en la dirección calle 6 No. 11-61 Local 01 de la ciudad de Florencia.</t>
  </si>
  <si>
    <t>CAESCA S.A.S.</t>
  </si>
  <si>
    <t>JOSE ALEJANDRO VALENCIA VALENCIA</t>
  </si>
  <si>
    <t>178-2023</t>
  </si>
  <si>
    <t xml:space="preserve">a prestar los servicios de ajuste a los siniestros de los ramos generales y patrimoniales, dentro del marco de las actividades relacionadas con la Vicepresidencia de Indemnizaciones. </t>
  </si>
  <si>
    <t>AJUSEGUROS S.A.S.</t>
  </si>
  <si>
    <t>SIGNAL MARKETING S.A.S.</t>
  </si>
  <si>
    <t>ANGIE ROSMERY CHINOME URREGO</t>
  </si>
  <si>
    <t>181-2023</t>
  </si>
  <si>
    <t>Contratar la suscripción a la membresía de la Asociación Colombiana de Empresas de Tecnología e Innovación Financiera - Colombia Fintech.</t>
  </si>
  <si>
    <t xml:space="preserve">ASOCIACION COLOMBIANA DE EMPRESAS DE TECNOLOGIA E INNOVACION FINANCIERA-Colombia Fintech </t>
  </si>
  <si>
    <t xml:space="preserve"> MARIA LUCIA LLERAS ECHEVERRI</t>
  </si>
  <si>
    <t>182-2023</t>
  </si>
  <si>
    <t xml:space="preserve">WILSON ORLANDO PARRA NUÑEZ </t>
  </si>
  <si>
    <t>CONEXIG COLOMBIA SAS</t>
  </si>
  <si>
    <t>184-2023</t>
  </si>
  <si>
    <t>INFOLAFT SAS</t>
  </si>
  <si>
    <t>186-2023</t>
  </si>
  <si>
    <t>prestar los servicios profesionales especializados para apoyar el direccionamiento de procesos asociados al fortalecimiento de una cultura de sostenibilidad y Responsabilidad Social Empresarial (RSE).</t>
  </si>
  <si>
    <t xml:space="preserve">JAIVER ANDRES PARRA SILVA </t>
  </si>
  <si>
    <t>187-2023</t>
  </si>
  <si>
    <t>a prestar en las instalaciones de la Previsora S.A. Compañía de Seguros de la ciudad de Bogotá el servicio de saneamiento ambiental, fumigación, consistente en el control de insectos, roedores, plagas y microorganismos.</t>
  </si>
  <si>
    <t>B.P.F. FUMIBEL LTDA</t>
  </si>
  <si>
    <t>188-2023</t>
  </si>
  <si>
    <t>SERVICIOS INTEGRADOS AUTOMOTRIZ S.A.S.</t>
  </si>
  <si>
    <t>SORANYE DUQUE VALDES
MIGUEL ESCOBAR BOTERO
JOSE BERNARDO ALEMAN CABANA</t>
  </si>
  <si>
    <t>189-2023</t>
  </si>
  <si>
    <t xml:space="preserve">prestar los servicios para el soporte y mantenimiento de la última versión de PORFIN, realizar los desarrollos requeridos por parte de LA PREVISORA S.A. y prestar el servicio de arrendamiento de infraestructura que soporta el funcionamiento del aplicativo. </t>
  </si>
  <si>
    <t>SISTEMAS GESTIÓN Y CONSULTORÍA ALFA GL S.A.S.</t>
  </si>
  <si>
    <t xml:space="preserve">YENNY ALEXANDRA NARANJO JEREZ </t>
  </si>
  <si>
    <t>190-2023</t>
  </si>
  <si>
    <t>prestar el servicio de renovación del derecho de soporte para los elementos que componen la infraestructura de VoIp como el software Assurance (SWA), soporte de fábrica, soporte técnico, mantenimiento, troncales SIP y la administración de telefonía VoIp.</t>
  </si>
  <si>
    <t xml:space="preserve">SERGIO SUAREZ NIVIA </t>
  </si>
  <si>
    <t>191-2023</t>
  </si>
  <si>
    <t>prestar el servicio especializado de administración, cobranza, conciliación de cartera a nivel nacional, mediante la gestión de campañas preventivas para recordación de pago y la gestión a la cartera vencida.</t>
  </si>
  <si>
    <t>FINLECO BPO S.A.S.</t>
  </si>
  <si>
    <t xml:space="preserve">CARLOS HENRY VILLAMIL MENDIETA </t>
  </si>
  <si>
    <t>192-2023</t>
  </si>
  <si>
    <t>permitir acceso via web para la consulta de bases de datos de información dispuesta por organismos nacionales e internacionales y obtener información de personas que cuenten con antecedentes delictuales asociados al LA/FT.</t>
  </si>
  <si>
    <t>DUE DILIGENCE SUPPORT SERVICES COLOMBIA S A</t>
  </si>
  <si>
    <t>193-2023</t>
  </si>
  <si>
    <t xml:space="preserve">prestar los servicios de apoyo a la gestión contractual de LA PREVISORA S.A. Alcance: Servicios profesionales a la Gerencia de Contratación de LA PREVISORA S.A. en el diligenciamiento y la trazabilidad de todas las solicitudes contractuales y estudios de mercado radicados en la herramienta de contratación de la compañía a nivel nacional. </t>
  </si>
  <si>
    <t>MARY AIDEE CASTRO ZULETA</t>
  </si>
  <si>
    <t xml:space="preserve">CAROLINA GIRALDO DUQUE </t>
  </si>
  <si>
    <t>194-2023</t>
  </si>
  <si>
    <t xml:space="preserve">Prestación de los servicios para la mejora, administración y mantenimiento de la páginawww.saberseguro.com,  junto con la plataforma Moodle de cursos virtuales, acorde al Programa de Educación Financiera “Saber Seguro”.	</t>
  </si>
  <si>
    <t>ARAGON RAMOS DIANA PAOLA</t>
  </si>
  <si>
    <t>195-2023</t>
  </si>
  <si>
    <t xml:space="preserve">prestar sus servicios para el análisis, diseño, parametrización, pruebas, implementación, capacitación y configuración de requerimientos del Sistema de Gestión Documental en el aplicativo OnBase con su respectivo licenciamiento. </t>
  </si>
  <si>
    <t>GIGA COLOMBIA SAS</t>
  </si>
  <si>
    <t xml:space="preserve">SAUL MARTIN BALLESTEROS MORENO </t>
  </si>
  <si>
    <t>197-2023</t>
  </si>
  <si>
    <t xml:space="preserve">DELFIN ALEXANDER RODRIGUEZ MENDOZA </t>
  </si>
  <si>
    <t>198-2023</t>
  </si>
  <si>
    <t>Contratar una póliza vida grupo deudores, según lo establece la cláusula sesenta y ocho de la Convención Colectiva de Trabajo vigente, bajo las condiciones definidas para este, con una aseguradora debidamente autorizada por la Superintendencia Financiera de Colombia.</t>
  </si>
  <si>
    <t>SEGUROS DE VIDA SURAMERICANA S.A.</t>
  </si>
  <si>
    <t>199-2023</t>
  </si>
  <si>
    <t>Contratar con una aseguradora debidamente autorizada por la Superintendencia Financiera de Colombia una póliza de incendio y terremoto deudores para los funcionarios que actualmente o en el futuro tengan o hayan tenido crédito hipotecario, según lo establece la cláusula sesenta y ocho de la Convención Colectiva de Trabajo vigente.</t>
  </si>
  <si>
    <t>200-2023</t>
  </si>
  <si>
    <t>Contratar una póliza de Vida Grupo Contributivo que aplica para funcionarios convencionados, pensionados y jubilados actuales o futuros de LA PREVISORA S.A.</t>
  </si>
  <si>
    <t>201-2023</t>
  </si>
  <si>
    <t>contratar una póliza Vida Exequias, según lo establece la cláusula setenta de la Convención Colectiva de Trabajo vigente, bajo las condiciones definidas para este, con una aseguradora debidamente autorizada por la Superintendencia Financiera de Colombia.</t>
  </si>
  <si>
    <t>202-2023</t>
  </si>
  <si>
    <t>Contratar con una aseguradora debidamente autorizada por la Superintendencia Financiera de Colombia la póliza de hospitalización y cirugía de acuerdo con lo dispuesto en la Clausula 56 de la Convención Colectiva de Trabajo vigente.</t>
  </si>
  <si>
    <t>ALLIANZ SEGUROS DE VIDA S A</t>
  </si>
  <si>
    <t>203-2023</t>
  </si>
  <si>
    <t>Prestar los servicios profesionales especializados para apoyar y asesorar a la Vicepresidencia de Indemnizaciones de La Previsora S.A. en los diferentes temas que tiene a cargo, especialmente, en asuntos administrativos y técnicos relacionados con su objeto social de planeación, control, seguimiento, desarrollo de estrategias, así como participación en proyectos de importancia, movilización de recursos y transformación digital.</t>
  </si>
  <si>
    <t>MIGUEL ANGEL VALOIS RUBIANO</t>
  </si>
  <si>
    <t>204-2023</t>
  </si>
  <si>
    <t>prestar los servicios profesionales especializados para apoyar y asesorar a la Presidencia de LA PREVISORA S.A. en los diferentes temas que tiene a cargo, especialmente, en asuntos administrativos, de planeación, control, seguimiento, desarrollo de estrategias, así como participación en proyectos de importancia, movilización de recursos y transformación digital.</t>
  </si>
  <si>
    <t>SIMPLIFICADA</t>
  </si>
  <si>
    <t>JAIRO HUMBERTO REDONDO HUERTAS</t>
  </si>
  <si>
    <t>GLADYS ENID PULGARIN APOLINAR</t>
  </si>
  <si>
    <t>MONICA BUITRAGO DUEÑAS</t>
  </si>
  <si>
    <t>HECTOR ABEL CORDOBA MARTINEZ</t>
  </si>
  <si>
    <t>LUIS EBER MADRIGAL RODRIGUEZ</t>
  </si>
  <si>
    <t>CELMIRA HERRERA GONZALEZ</t>
  </si>
  <si>
    <t>LUISA MARIA GIRALDO ROMBALSKY</t>
  </si>
  <si>
    <t>ALICIA YANETH JURADO DELGADO</t>
  </si>
  <si>
    <t>300-2023-0051</t>
  </si>
  <si>
    <t>Contratación del servicio de: Mantenimiento correctivo equipo Rack y mantenimiento de aires acondicionados y tres extractores de baños ubicados en las oficinas de la sucursal Manizales, local 1 ed. Forum.</t>
  </si>
  <si>
    <t>ESPECIALISTAS EN MANTENIMIENTO Y AUTOMATIZACIÓN E.M.A.  INGENIERIA SAS</t>
  </si>
  <si>
    <t>ANDRES OCANDO COLINA TORRES</t>
  </si>
  <si>
    <t>EUROWINDOOR SOCIEDAD POR ACCIONES SIMPLIFICADA</t>
  </si>
  <si>
    <t>INVERSIONES R.A.M.M. S.A.S</t>
  </si>
  <si>
    <t>JORGE ELIECER SARMIENTO CALDERON</t>
  </si>
  <si>
    <t>GIOVANNA MARIELLY HERNANDEZ GARCIA</t>
  </si>
  <si>
    <t>MONTAJES Y MANTENIMIENTOS ELGUIN DORIA S.A.S</t>
  </si>
  <si>
    <t>JORGE HERNAN CERON GONZALEZ</t>
  </si>
  <si>
    <t xml:space="preserve">JANER YESSY MENDEZ BOLAÑO </t>
  </si>
  <si>
    <t>SANDRA MILENA PATIÑO ORJUELA</t>
  </si>
  <si>
    <t>ANA BELISA GARCIA SANCHEZ</t>
  </si>
  <si>
    <t>ARMENIA HOTEL S.A.</t>
  </si>
  <si>
    <t>LIDA MARIA MORALES LOZADA</t>
  </si>
  <si>
    <t>CORPORACION CLUB COLOMBIA</t>
  </si>
  <si>
    <t>OSCAR EDUARDO RODRIGUEZ RODRIGUEZ</t>
  </si>
  <si>
    <t>FRANCISCO JAVIER SANTACRUZ DIAZ</t>
  </si>
  <si>
    <t>HENRY MANUEL BERRIO VASQUEZ</t>
  </si>
  <si>
    <t>LUISA FERNANDA BURGOS MENDEZ</t>
  </si>
  <si>
    <t>ANA BELEN GUTIERREZ ROMERO</t>
  </si>
  <si>
    <t>COMEX INTERNACIONAL S.A.S.</t>
  </si>
  <si>
    <t>300-2023-0125</t>
  </si>
  <si>
    <t>Mediante el presente contrato EL ARRENDADOR entrega en arrendamiento comercial a EL ARRENDATARIO el uso y goce del inmueble ubicado en la dirección carrera 2 No. 24-14 oficina 204 Edificio Granahorrar de la ciudad de Quibdó,</t>
  </si>
  <si>
    <t>DERECHO &amp; RAZÓN ASOCIADOS S.A.S.</t>
  </si>
  <si>
    <t>SIX CONTINENTS HOTELS DE COLOMBIA S.A.</t>
  </si>
  <si>
    <t>001-2024</t>
  </si>
  <si>
    <t>Suministro de bebidas hidratantes para los visitantes y funcionarios de Casa Matriz.</t>
  </si>
  <si>
    <t>002-2024</t>
  </si>
  <si>
    <t xml:space="preserve">Prestación del servicio de tramites notariales que requiera LA PREVISORA S.A. </t>
  </si>
  <si>
    <t>PATRICIA TELLEZ LOMBANA</t>
  </si>
  <si>
    <t>003-2024</t>
  </si>
  <si>
    <t>Contratar el programa de seguros de La Previsora S.A. para cada grupo, con una o varias aseguradoras debidamente autorizadas por la Superintendencia Financiera de Colombia.</t>
  </si>
  <si>
    <t>860002184
860037707</t>
  </si>
  <si>
    <t>7 DV 6
10 DV 9</t>
  </si>
  <si>
    <t>AXA COLPATRIA SEGUROS S.A.
SBS SEGUROS COLOMBIA S.A.</t>
  </si>
  <si>
    <t>004-2024</t>
  </si>
  <si>
    <t>Prestar los servicios de un sistema de información desplegado como un SaaS (Software as a Service) en la nube del fabricante, que permita la gestión consolidada de los riesgos de LA PREVISORA S.A. de manera automática.</t>
  </si>
  <si>
    <t>NEWNET S.A. - EN REORGANIZACIÓN</t>
  </si>
  <si>
    <t>005-2024</t>
  </si>
  <si>
    <t>SALUD OCUPACIONAL SANITAS SAS</t>
  </si>
  <si>
    <t>006-2024</t>
  </si>
  <si>
    <t>Prestación del servicio de uso y administración de plataforma virtual para pruebas de conocimientos de ingreso a LA PREVISORA S.A., así como el diseño y aplicación de pruebas de conocimiento para los cargos que esta requiera.</t>
  </si>
  <si>
    <t>POLITECNICO GRANCOLOMBIANO</t>
  </si>
  <si>
    <t>007-2024</t>
  </si>
  <si>
    <t>prestar el servicio de fotocopiado de documentos, para lo cual utilizará la infraestructura necesaria y equipos multifuncionales de su propiedad instalados y puestos en funcionamiento en las instalaciones de LA PREVISORA S.A.</t>
  </si>
  <si>
    <t>NEW COPIERS TECNOLOGY LTDA</t>
  </si>
  <si>
    <t>008-2024</t>
  </si>
  <si>
    <t xml:space="preserve">Suministro y ensamblaje de sillas tipo operativa y gerencial para las oficinas de la compañía a nivel nacional. </t>
  </si>
  <si>
    <t>MUMA S.A.S</t>
  </si>
  <si>
    <t>009-2024</t>
  </si>
  <si>
    <t>Investigación y análisis de los casos reportados en la línea ética de LA PREVISORA S.A.</t>
  </si>
  <si>
    <t>INSTITUTO NACIONAL DE INVESTIGACION Y PREVENCION DE FRAUDE LTDA INIF</t>
  </si>
  <si>
    <t>010-2024</t>
  </si>
  <si>
    <t>Prestar el servicio calificado de mantenimiento preventivo y correctivo a los vehículos de propiedad de LA PREVISORA S.A.</t>
  </si>
  <si>
    <t>PERIAUTOS SAS</t>
  </si>
  <si>
    <t>011-2024</t>
  </si>
  <si>
    <t xml:space="preserve">Prestar los servicios de inspección de los bienes asegurables y/o asegurados y/o de administración de riesgos y control de pérdidas de riesgos en curso y/o por suscribir asignados por LA PREVISORA S.A. en las sucursales que LA PREVISORA S.A. disponga. </t>
  </si>
  <si>
    <t xml:space="preserve">JOSÉ A. CÁCERES Y CIA LTDA. </t>
  </si>
  <si>
    <t>012-2024</t>
  </si>
  <si>
    <t>NESTOR MORA Y ASOCIADOS CONSULTORES DE RIESGOS LTDA</t>
  </si>
  <si>
    <t>013-2024</t>
  </si>
  <si>
    <t>014-2024</t>
  </si>
  <si>
    <t>servicio de Administración de Riesgos de Responsabilidad Civil Profesional de Clínicas y Hospitales para las instituciones Hospitalarias asignados por la Oficina de Responsabilidad Civil y la Oficina de Prevención de Riesgos, cumpliendo con lo indicado en el manual de políticas, normas y procedimientos de suscripción del ramo de Responsabilidad Civil y el manual para análisis de riesgos.</t>
  </si>
  <si>
    <t>015-2024</t>
  </si>
  <si>
    <t>016-2024</t>
  </si>
  <si>
    <t xml:space="preserve">Servicios de inspección de los bienes asegurables y/o asegurados y/o de administración de riesgos y control de pérdidas de riesgos en curso y/o por suscribir asignados por LA PREVISORA S.A. en las sucursales que LA PREVISORA S.A. disponga. </t>
  </si>
  <si>
    <t>LOSS GROUP CRITERIA SAS</t>
  </si>
  <si>
    <t>017-2024</t>
  </si>
  <si>
    <t>Suministro de plataforma tecnológica que permite la captura de todos y cada uno de los despachos que realicen los clientes asegurados en Previsora en los diferentes productos del ramo de transportes.</t>
  </si>
  <si>
    <t>COLOMBIA SOFTWARE LTDA</t>
  </si>
  <si>
    <t>JORGE BELTRAN RENDON</t>
  </si>
  <si>
    <t>018-2024</t>
  </si>
  <si>
    <t xml:space="preserve">servicio de elaboración y suministro de piezas gráficas impresas y merchandising, correspondientes al material publicitario derivado de la estrategia de mercadeo y comunicación </t>
  </si>
  <si>
    <t xml:space="preserve">DIGITOS Y DISEÑOS INDUSTRIA GRAFICA S.A.S. </t>
  </si>
  <si>
    <t>019-2024</t>
  </si>
  <si>
    <t>servicio de inspección portuario de mercancías en importación y exportación a nivel nacional, direccionado a generadores de carga, agentes de carga, transportadores de carga, operadores logísticos y operadores de transporte multimodal (OTM).</t>
  </si>
  <si>
    <t xml:space="preserve">PROFESIONALES EN SERVICIOS PORTUARIOS – PROSERPUERTOS S.A.S. </t>
  </si>
  <si>
    <t>020-2024</t>
  </si>
  <si>
    <t>servicio de Administración de Riesgos para el ramo de Transportes de los clientes asignados por la Oficina de Transportes y la Oficina de Prevención de Riesgos.</t>
  </si>
  <si>
    <t>021-2024</t>
  </si>
  <si>
    <t>Suministrar e instalar un aire acondicionado para la oficina de la sala de juntas de la Presidencia de LA PREVISORA S.A.</t>
  </si>
  <si>
    <t>AIR CONTROL SYSTEMS SAS</t>
  </si>
  <si>
    <t>022-2024</t>
  </si>
  <si>
    <t xml:space="preserve">servicios de inspección de los bienes asegurables y/o asegurados y/o de administración de riesgos y control de pérdidas de riesgos en curso y/o por suscribir asignados por LA PREVISORA S.A. en las sucursales que LA PREVISORA S.A. disponga. </t>
  </si>
  <si>
    <t>HIC RISK CONTROL SAS</t>
  </si>
  <si>
    <t>023-2024</t>
  </si>
  <si>
    <t>FUNDACION INSTITUTO NACIONAL DE SEGUROS</t>
  </si>
  <si>
    <t>024-2024</t>
  </si>
  <si>
    <t>servicios de asesoría, acompañamiento y apoyo legal a La Previsora S.A. para la incorporación de todas las normas relacionadas a Gobierno Corporativo, en virtud de su incorporación al Grupo Bicentenario S.A.S.</t>
  </si>
  <si>
    <t>PAUL SOLARTE LOPEZ ABOGADOS Y CONSULTORIA S.A.S</t>
  </si>
  <si>
    <t>025-2024</t>
  </si>
  <si>
    <t>Prestar servicios de arrendamiento por medio de una herramienta de gestión y suscripción que provea la información idónea para estimar el nivel de riesgo de los diferentes negocios del sector Agropecuario.</t>
  </si>
  <si>
    <t>GESTION ESPECIALIZADA EN RIESGOS AGROPECUARIOS GEA S.A.S</t>
  </si>
  <si>
    <t>CARLOS EDUARDO GONZALEZ TRIVIÑO</t>
  </si>
  <si>
    <t>026-2024</t>
  </si>
  <si>
    <t>Suministrar dos canales de comunicación capa 3 con redundancia para realizar la conexión con el Banco de la República para el consumo de CUD y SEBRA.</t>
  </si>
  <si>
    <t>EMPRESA DE TELECOMUNICACIONES DE BOGOTÁ S.A. E.S.P - ETB S.A. E.S.P</t>
  </si>
  <si>
    <t>027-2024</t>
  </si>
  <si>
    <t>Suscripción al servicio de información Jurídica www.contratacionenlinea.co. Suscripción a una base de datos jurídicos y de actualización normativa y legislativa, así como de la jurisprudencia de las Altas Cortes y doctrina especializada en CONTRATACIÓN ESTATAL.</t>
  </si>
  <si>
    <t>EDITORIAL JURIDICA CONTRATACION EN LINEA SAS</t>
  </si>
  <si>
    <t>MARIA ISABEL WILCHES SEGOVIA</t>
  </si>
  <si>
    <t>028-2024</t>
  </si>
  <si>
    <t>Inscripción de tres (3) funcionarios de la Gerencia de Contratación de LA PREVISORA S.A. al II Congreso Internacional de Contratación Estatal organizado por la Universidad Externado de Colombia.</t>
  </si>
  <si>
    <t>FUNDACION UNIVERSIDAD EXTERNADO DE COLOMBIA</t>
  </si>
  <si>
    <t>029-2024</t>
  </si>
  <si>
    <t>Servicios para la realización de un informe técnico contable sobre la reclamación y cuantificación de la posible afectación del contrato 025-2017, con base en los servicios prestados durante la pandemia generada por el virus COVID-19 durante el período marzo a diciembre de 2020.</t>
  </si>
  <si>
    <t>030-2024</t>
  </si>
  <si>
    <t>Servicios para el diagnóstico de la cultura de innovación en LA PREVISORA S.A., que permita analizar, ajustar y desarrollar la estrategia de innovación proponiendo la hoja de ruta, con proyectos y/o actividades que deberían desarrollarse acorde con el Plan estratégico vigente al 2025.</t>
  </si>
  <si>
    <t>INNSTINTO S.A.S</t>
  </si>
  <si>
    <t>JOSE ANTONIO VARGAS YUNCOSA</t>
  </si>
  <si>
    <t>031-2024</t>
  </si>
  <si>
    <t>Contratar la participación de un (1) funcionario de la Gerencia de Inversiones en el Curso de Inversión de Impacto: Contexto Latinoamericano.</t>
  </si>
  <si>
    <t>032-2024</t>
  </si>
  <si>
    <t>suministro de material promocional para participar publicitariamente con elementos marca Previsora que brinden estatus y reconocimiento en actividades comerciales.</t>
  </si>
  <si>
    <t>033-2024</t>
  </si>
  <si>
    <t>Asesoría y acompañamiento legal especializado en asuntos relacionados con el diseño, implementación y ejecución de las políticas de protección de datos personales.</t>
  </si>
  <si>
    <t>MS LEGAL S A S</t>
  </si>
  <si>
    <t>DIANA PAOLA ARAGON RAMOS
JULIANA ANDREA BARRERA ALONSO</t>
  </si>
  <si>
    <t>034-2024</t>
  </si>
  <si>
    <t>Inscribir y capacitar a los funcionarios que designe la Compañía, mediante los diferentes cursos, congresos, foros y actividades académicas que realiza la FEDERACION DE ASEGURADORES COLOMBIANOS FASECOLDA.</t>
  </si>
  <si>
    <t>FEDERACION DE ASEGURADORES COLOMBIANOS FASECOLDA</t>
  </si>
  <si>
    <t>035-2024</t>
  </si>
  <si>
    <t>Construcción, montaje y ejecución, del comité de gestión primer semestre 2024, a través de presentaciones, capacitaciones y entrenamiento del equipo comercial y directivo a nivel nacional de la Previsora S.A.</t>
  </si>
  <si>
    <t>INTECHBRAND SAS</t>
  </si>
  <si>
    <t>036-2024</t>
  </si>
  <si>
    <t>Suscripción digital del diario de La República para los funcionarios de la compañía que designe LA PREVISORA S.A.</t>
  </si>
  <si>
    <t>EDITORIAL LA REPUBLICA S.A.S.</t>
  </si>
  <si>
    <t>037-2024</t>
  </si>
  <si>
    <t>Servicios especializados para optimizar y automatizar las metodologías relacionadas con los riesgos de crédito y contraparte del portafolio de inversiones.</t>
  </si>
  <si>
    <t>BCL MONTPARNASSE SAS</t>
  </si>
  <si>
    <t>038-2024</t>
  </si>
  <si>
    <t>039-2024</t>
  </si>
  <si>
    <t>MARCIA VANESA GOMEZ CARDENAS</t>
  </si>
  <si>
    <t>040-2024</t>
  </si>
  <si>
    <t>JUAN CAMILO CASTILLO GARNICA</t>
  </si>
  <si>
    <t>041-2024</t>
  </si>
  <si>
    <t>Servicios profesionales a la Presidencia de LA PREVISORA S.A. para la proyección de providencias de segunda instancia de los procesos disciplinarios que se adelanten; así como la elaboración de conceptos en materia disciplinaria.</t>
  </si>
  <si>
    <t>042-2024</t>
  </si>
  <si>
    <t>Adquisición, instalación, configuración, parametrización, afinamiento, soporte y el servicio técnico de mantenimiento preventivo y correctivo a las UPS de LA PREVISORA S.A.</t>
  </si>
  <si>
    <t>043-2024</t>
  </si>
  <si>
    <t xml:space="preserve">Apoyar la articulación y optimización mediante la estructuración del manual de contratación, pliegos de condiciones tipo, formatos, instructivos, procedimientos, minutas de contratos, otrosíes y liquidaciones del proceso de contratación de bienes y servicios de LA PREVISORA S.A. </t>
  </si>
  <si>
    <t>LUISA MARIA PAEZ VILLAMIL</t>
  </si>
  <si>
    <t>044-2024</t>
  </si>
  <si>
    <t>Apoyar la articulación y optimización mediante la elaboración de instructivos y procedimientos del proceso de inteligencia de mercados de LA PREVISORA S.A.</t>
  </si>
  <si>
    <t xml:space="preserve">RODRIGO ALFONSO ALVAREZ TORRES </t>
  </si>
  <si>
    <t>045-2024</t>
  </si>
  <si>
    <t>Realizar la intermediación para el cubrimiento de los riesgos derivados de la póliza de hospitalización y cirugía de LA PREVISORA S.A.</t>
  </si>
  <si>
    <t>AON RISK SERVICES COLOMBIA S.A CORREDORES DE SEGUROS</t>
  </si>
  <si>
    <t>046-2024</t>
  </si>
  <si>
    <t>Implementar la encuesta de valoración del ambiente laboral y realizar las intervenciones en la organización de acuerdo con la metodología del Great Place to Work.</t>
  </si>
  <si>
    <t>PEOPLE´S VOICE SAS</t>
  </si>
  <si>
    <t>047-2024</t>
  </si>
  <si>
    <t>Servicios para ejecutar el contrato en su totalidad, de acuerdo con las siguientes obligaciones: Actualización de la segmentación del SARLAFT con un enfoque específico para la actualización, ajuste y/o adaptación y automatización de las metodologías de segmentación para la gestión del riesgo de LAFT/PADM.</t>
  </si>
  <si>
    <t>048-2024</t>
  </si>
  <si>
    <t>ANDREI SANCHEZ MORENO</t>
  </si>
  <si>
    <t>049-2024</t>
  </si>
  <si>
    <t>Realizar el estudio relacionado con el análisis de la calidad del servicio ofrecido por las aseguradoras durante el año 2023.</t>
  </si>
  <si>
    <t>ASOCIACION COLOMBIANA DE CORREDORES DE SEGUROS</t>
  </si>
  <si>
    <t>051-2024</t>
  </si>
  <si>
    <t xml:space="preserve">Bajo la modalidad de In-House el servicio integral de gestión, liquidación, reporte de nómina y la administración del personal de La Previsora S.A., de conformidad con la normatividad vigente, y de aquellas normas que en el desarrollo de este contrato sean publicadas y regulen el objeto u otra obligación, o contenido de este contrato. </t>
  </si>
  <si>
    <t>UNION SOLUCIONES SISTEMAS DE INFORMACION S.A.S</t>
  </si>
  <si>
    <t>052-2024</t>
  </si>
  <si>
    <t>Prestar los servicios profesionales especializados para la elaboración y presentación de las declaraciones de Renta año gravable 2023- vigencia 2024 y sus complementarios (Formato 2516 conciliación fiscal – NIIF y Declaración de Activos en el Exterior) de acuerdo lo establecido en la Ley 624 de 1989 – Estatuto Tributario.</t>
  </si>
  <si>
    <t xml:space="preserve">NELSON ENRIQUE CHALA CASTILLO </t>
  </si>
  <si>
    <t>053-2024</t>
  </si>
  <si>
    <t>suscripción al libro electrónico denominado: Estatuto de la Contratación Estatal en Colombia, ubicado en la dirección en Internet www.contratacionestatal.com en la modalidad de Licencia de Uso.</t>
  </si>
  <si>
    <t>EDITORIAL CONTEXTO JURIDICO S.A.S.</t>
  </si>
  <si>
    <t>054-2024</t>
  </si>
  <si>
    <t>055-2024</t>
  </si>
  <si>
    <t>servicios para el suministro de tiquetes aéreos nacionales e internacionales, alojamiento, desplazamientos terrestres, asesoría y trámites conexos con este tipo de servicios para los Intermediarios que cumplan las condiciones del Plan de Reconocimientos.</t>
  </si>
  <si>
    <t>VIVA CONSOLIDADORA TURÍSTICA S.A.S.</t>
  </si>
  <si>
    <t>056-2024</t>
  </si>
  <si>
    <t>servicios de administración de riesgos, control de pérdidas y procedimientos especializados para los diferentes riesgos amparados en negocios nuevos o vigentes del ramo de automóviles.</t>
  </si>
  <si>
    <t>057-2024</t>
  </si>
  <si>
    <t>servicios especializados para asesorar a la Secretaría General de La Previsora S.A., en la formulación, adopción, ejecución, seguimiento y control de los programas y políticas en cuanto al cumplimiento de las funciones administrativas del área.</t>
  </si>
  <si>
    <t>LEIDY PAOLA CARREÑO TAPIAS</t>
  </si>
  <si>
    <t>LEYDY VIVIANA MOJICA PEÑA</t>
  </si>
  <si>
    <t>058-2024</t>
  </si>
  <si>
    <t>Prestar los servicios de asesoría, diseño y desarrollo de contenidos conceptuales o teóricos, en cumplimiento de los criterios del sello de Educación Financiera definidos en la Resolución 0240 del 2022 emitida por la Superintendencia Financiera de Colombia, mediante herramientas prácticas, talleres, material educativo, entre otros, que fortalezcan y permitan al Programa de Educación Financiera “Saber Seguro”.</t>
  </si>
  <si>
    <t>FIDEM SOLUTIONS SAS</t>
  </si>
  <si>
    <t>059-2024</t>
  </si>
  <si>
    <t>En su condición de apoderado especial o general según ANEXO 1 del contrato, a representar en calidad tanto activa como pasiva a LA PREVISORA S.A. en los procesos judiciales, pre-judiciales, de responsabilidad fiscal, procedimientos administrativos, arbitramentos y en general en todo tipo de litigio o procedimiento encomendado.</t>
  </si>
  <si>
    <t>AM CONSULTORIAS Y ASESORIAS S.A.S.</t>
  </si>
  <si>
    <t>060-2024</t>
  </si>
  <si>
    <t>SOTO LUNA ABOGADOS S.A.S.</t>
  </si>
  <si>
    <t>061-2024</t>
  </si>
  <si>
    <t>Contratar una póliza de Vida Grupo que asegure a los funcionarios directivos vinculados mediante contrato de trabajo a término Indefinido –(Ley 6 de 1945), Jefe de Control Interno y Presidente de La Previsora S.A. Compañía de Seguros.</t>
  </si>
  <si>
    <t>HDI SEGUROS S A</t>
  </si>
  <si>
    <t>062-2024</t>
  </si>
  <si>
    <t>renovar la suscripción como signataria de la Asociacion PRI (Principles Responsible Invesment)</t>
  </si>
  <si>
    <t>063-2024</t>
  </si>
  <si>
    <t>prestar los servicios especializados para asesorar a la Vicepresidencia Comercial de LA PREVISORA S.A., en los diferentes procesos que le sean delegados de acuerdo con su competencia, con el fin de proveer información confiable para la toma de decisiones.</t>
  </si>
  <si>
    <t>CARLOS ALBERTO GUTIÉRREZ CORTÉS</t>
  </si>
  <si>
    <t>PAOLA MARIA MERCADO CABRALES</t>
  </si>
  <si>
    <t>064-2024</t>
  </si>
  <si>
    <t xml:space="preserve">prestar sus servicios especializados en la búsqueda y selección de talento humano, evaluación, y presentación de candidatos altamente calificados que cumplan con los requisitos de las vacantes de nivel directivo de la compañía. Lo anterior, de conformidad con la oferta presentada. </t>
  </si>
  <si>
    <t>065-2024</t>
  </si>
  <si>
    <t>COLONNA ASESORES SAS</t>
  </si>
  <si>
    <t>066-2024</t>
  </si>
  <si>
    <t>WECH S.A.S.</t>
  </si>
  <si>
    <t>067-2024</t>
  </si>
  <si>
    <t>SANTOYO &amp; CONTRERAS ABOGADOS S.A.S</t>
  </si>
  <si>
    <t>068-2024</t>
  </si>
  <si>
    <t>CAMILO ANDRÉS ARENAS VALDIVIESO</t>
  </si>
  <si>
    <t>069-2024</t>
  </si>
  <si>
    <t>TRUJILLO POLANIA &amp; ASOCIADOS S.A.S</t>
  </si>
  <si>
    <t>070-2024</t>
  </si>
  <si>
    <t>Representar en calidad tanto activa como pasiva a LA PREVISORA S.A. en los procesos judiciales, pre-judiciales, de responsabilidad fiscal, procedimientos administrativos, arbitramentos, acciones constitucionales de tutela y en general en todo tipo de litigio o procedimiento encomendado.</t>
  </si>
  <si>
    <t>FORERO &amp; GONZALEZ ASESORES SAS</t>
  </si>
  <si>
    <t>071-2024</t>
  </si>
  <si>
    <t>DASMARO ABOGADOS SAS</t>
  </si>
  <si>
    <t>072-2024</t>
  </si>
  <si>
    <t>Representar en calidad tanto activa como pasiva a LA PREVISORA S.A. en los procesos judiciales, pre-judiciales, de responsabilidad fiscal, procedimientos administrativos, arbitramentos y en general en todo tipo de litigio o procedimiento encomendado.</t>
  </si>
  <si>
    <t>ALVARO LUNA CONDE - ABOGADOS ESPECIALIZADOS S.A.S</t>
  </si>
  <si>
    <t>074-2024</t>
  </si>
  <si>
    <t>Suministrar los refrigerios y brindar apoyo logístico para las actividades asociadas a los procesos de capacitación y formación que adelante la Subgerencia de Desarrollo de Talento Humano.</t>
  </si>
  <si>
    <t>075-2024</t>
  </si>
  <si>
    <t>representar en calidad tanto activa como pasiva a LA PREVISORA S.A. en los procesos judiciales, pre-judiciales, de responsabilidad fiscal, procedimientos administrativos, arbitramentos y en general en todo tipo de litigio o procedimiento encomendado, dentro del marco de las competencias de la vicepresidencia jurídica.</t>
  </si>
  <si>
    <t>RODRIGUEZ GONZALEZ ABOGADOS SAS</t>
  </si>
  <si>
    <t>076-2024</t>
  </si>
  <si>
    <t>NEOSECURE COLOMBIA SAS</t>
  </si>
  <si>
    <t>077-2024</t>
  </si>
  <si>
    <t>Prestar el servicio de uso y administración de la plataforma virtual para pruebas de conocimientos de ingreso a LA PREVISORA S.A., así como el diseño y aplicación de pruebas de conocimiento para los cargos que esta requiera.</t>
  </si>
  <si>
    <t>078-2024</t>
  </si>
  <si>
    <t>En su condición de apoderado especial o general según ANEXO 1 del contrato, a representar en calidad tanto activa como pasiva a LA PREVISORA S.A. en los procesos judiciales, pre-judiciales, de responsabilidad fiscal, procedimientos administrativos, arbitramentos, acciones constitucionales de tutela y en general en todo tipo de litigio o procedimiento encomendado.</t>
  </si>
  <si>
    <t>FIRMA DE ABOGADOS JACQUELINE ROMERO ESTRADA S.A.S.</t>
  </si>
  <si>
    <t>079-2024</t>
  </si>
  <si>
    <t>DIANA LESLIE BLANCO ESTUDIO JURÍDICO S.A.S.</t>
  </si>
  <si>
    <t>080-2024</t>
  </si>
  <si>
    <t>C&amp;S ASESORES Y CONSULTORES S.A.S.</t>
  </si>
  <si>
    <t>081-2024</t>
  </si>
  <si>
    <t>BARÓN LEMUS ABOGADOS S.A.S.</t>
  </si>
  <si>
    <t>082-2024</t>
  </si>
  <si>
    <t>VILLEGAS &amp; VILLEGAS ABOGADOS S.A.S.</t>
  </si>
  <si>
    <t>083-2024</t>
  </si>
  <si>
    <t>ASTUDILLO ABOGADOS S.A.S.</t>
  </si>
  <si>
    <t>084-2024</t>
  </si>
  <si>
    <t>BOTERO ZAPATA ABOGADOS S.A.S.</t>
  </si>
  <si>
    <t>085-2024</t>
  </si>
  <si>
    <t>GIL ROA ABOGADOS S.A.S.</t>
  </si>
  <si>
    <t>086-2024</t>
  </si>
  <si>
    <t>VALDÉS ABOGADOS – ASLABOR LTDA.</t>
  </si>
  <si>
    <t>087-2024</t>
  </si>
  <si>
    <t>WILCHES ABOGADOS S.A.S.</t>
  </si>
  <si>
    <t>088-2024</t>
  </si>
  <si>
    <t>GOMEZ VELEZ ABOGADOS SAS</t>
  </si>
  <si>
    <t>089-2024</t>
  </si>
  <si>
    <t>I LEX GRUPO CONSULTOR S.A.S</t>
  </si>
  <si>
    <t>090-2024</t>
  </si>
  <si>
    <t>LASPRILLA &amp; CRUZ ABOGADOS ASOCIADOS SAS</t>
  </si>
  <si>
    <t>091-2024</t>
  </si>
  <si>
    <t>ÁLVAREZ &amp; HERNÁNDEZ ABOGADOS S.A.S.</t>
  </si>
  <si>
    <t>092-2024</t>
  </si>
  <si>
    <t>093-2024</t>
  </si>
  <si>
    <t>G. HERRERA &amp; ASOCIADOS ABOGADOS SAS</t>
  </si>
  <si>
    <t>094-2024</t>
  </si>
  <si>
    <t xml:space="preserve">Representar en calidad tanto activa como pasiva a LA PREVISORA S.A. en los procesos judiciales, pre-judiciales, de responsabilidad fiscal, procedimientos administrativos, arbitramentos, acciones constitucionales de tutela y en general en todo tipo de litigio o procedimiento encomendado. </t>
  </si>
  <si>
    <t>LUMAROH ABOGADOS S.A.S.</t>
  </si>
  <si>
    <t>095-2024</t>
  </si>
  <si>
    <t>ALBERTO PULIDO RODRIGUEZ S A S</t>
  </si>
  <si>
    <t>096-2024</t>
  </si>
  <si>
    <t xml:space="preserve">representar en calidad tanto activa como pasiva a LA PREVISORA S.A. en los procesos judiciales, pre-judiciales, de responsabilidad fiscal, procedimientos administrativos, arbitramentos, acciones constitucionales de tutela y en general en todo tipo de litigio o procedimiento encomendado. </t>
  </si>
  <si>
    <t>BERNAL RINCÓN ABOGADOS S.A.S</t>
  </si>
  <si>
    <t>097-2024</t>
  </si>
  <si>
    <t>Suministrar e instalar dos tanques hidroacumuladores en el primer piso, Casa Matriz de LA PREVISORA S.A.</t>
  </si>
  <si>
    <t>SOCIEDAD IBH INGENIERIOS EN BOMBAS HIDRAULICAS S.A.S</t>
  </si>
  <si>
    <t>MIRYAM ADRIANA ORTIZ TORRES</t>
  </si>
  <si>
    <t>098-2024</t>
  </si>
  <si>
    <t>MANUEL PRETELT ABOGADOS S.A.S.</t>
  </si>
  <si>
    <t>099-2024</t>
  </si>
  <si>
    <t>MARGARITA SAAVEDRA MC CAUSLAND &amp; ABOGADOS S.A.S.</t>
  </si>
  <si>
    <t>100-2024</t>
  </si>
  <si>
    <t>MARLIO MORA CABRERA S.A.S.</t>
  </si>
  <si>
    <t>101-2024</t>
  </si>
  <si>
    <t>Servicios jurídicos especializados para la administración en calidad de Counterparty Manager de la información de LA PREVISORA S.A. en la plataforma Markit de ISDA (International Swaps and Derivatives Association INC).</t>
  </si>
  <si>
    <t>102-2024</t>
  </si>
  <si>
    <t>MARTÍNEZ VILLALBA GOMEZ ABOGADOS S.A.S.</t>
  </si>
  <si>
    <t>103-2024</t>
  </si>
  <si>
    <t>OSPINA ZAMORA &amp; ASOCIADOS S.A.S.</t>
  </si>
  <si>
    <t>104-2024</t>
  </si>
  <si>
    <t>SANCLEMENTE JURÍDICO S.A.S.</t>
  </si>
  <si>
    <t>105-2024</t>
  </si>
  <si>
    <t>OLFA MARÍA PÉREZ ORELLANOS E HIJOS ABOGADOS S.A.S.</t>
  </si>
  <si>
    <t>106-2024</t>
  </si>
  <si>
    <t>GIRALDO DUQUE AND PARTNEES S.A.S.</t>
  </si>
  <si>
    <t>107-2024</t>
  </si>
  <si>
    <t>JUAN CAMILO ARANGO RÍOS ABOGADOS S.A.S.</t>
  </si>
  <si>
    <t>108-2024</t>
  </si>
  <si>
    <t>mantenimiento técnico preventivo y correctivo una (1) vez al mes para los dos (2) ascensores ubicados en el edificio de Casa Matriz calle 57 No. 9-07 de la ciudad de Bogotá.</t>
  </si>
  <si>
    <t>OTIS ELEVATOR COMPANY COLOMBIA S.A.S</t>
  </si>
  <si>
    <t>109-2024</t>
  </si>
  <si>
    <t>servicio de cálculo actuarial de pensiones bajo las normas NIIF y norma local colombiana, realizar el cálculo de beneficios post empleo, diligenciamiento de la proforma respectiva de la SFC, entregar el detalle del cálculo para informes contables de la compañía y elaborar las respuestas a posibles requerimientos.</t>
  </si>
  <si>
    <t>BENEFIT - ESTUDIOS ACTUARIALES S.A.S</t>
  </si>
  <si>
    <t>110-2024</t>
  </si>
  <si>
    <t>Realizar talleres de liderazgo a los funcionarios designados por LA PREVISORA S.A.</t>
  </si>
  <si>
    <t>LEADING PEOPLE S.A.S.</t>
  </si>
  <si>
    <t>111-2024</t>
  </si>
  <si>
    <t>prestar el servicio de análisis dieléctrico, fisicoquímico, cromatográfico de gases, furanos y PCB´s a los transformadores eléctricos y monitoreo en línea para determinar parámetros de calidad de energía de asegurados asignados por LA PREVISORA S.A.</t>
  </si>
  <si>
    <t>112-2024</t>
  </si>
  <si>
    <t>SERVICIOS JURIDICOS GLOBALES S.A.S.</t>
  </si>
  <si>
    <t>113-2024</t>
  </si>
  <si>
    <t>servicios profesionales para actuar como asesor de la Junta Directiva de LA PREVISORA S.A. para los asuntos jurídicos en relación con el modelo de gobernanza de la entidad, su integración al Grupo Bicentenario y otros asuntos que puedan surgir en el curso de las sesiones de dicho órgano de administración.</t>
  </si>
  <si>
    <t>SEBASTIAN ECHEVERRI ALVAREZ</t>
  </si>
  <si>
    <t>114-2024</t>
  </si>
  <si>
    <t>MERLANO ABOGADOS S.A.S.</t>
  </si>
  <si>
    <t>115-2024</t>
  </si>
  <si>
    <t>prestar sus servicios como entrenador para los equipos de voleibol de LA PREVISORA S.A.,</t>
  </si>
  <si>
    <t>SERGIO MOLINA MURCIA</t>
  </si>
  <si>
    <t>116-2024</t>
  </si>
  <si>
    <t>Prestar los servicios para la construcción y programación de la experiencia de gamificación con realidad aumentada y de esta forma desarrollar una de las actividades programadas en la semana de la creatividad y la innovación 2024 de LA PREVISORA S.A.</t>
  </si>
  <si>
    <t>NADDIE SAS</t>
  </si>
  <si>
    <t>117-2024</t>
  </si>
  <si>
    <t>UNIÓN TEMPORAL IKE CAMARCA</t>
  </si>
  <si>
    <t>WILSON ORLANDO PARRA NUÑEZ
CARLOS EDUARDO GONZALEZ TRIVIÑO
LUIS FELIPE CASTILLO BETANCOURT</t>
  </si>
  <si>
    <t>118-2024</t>
  </si>
  <si>
    <t>REX LEGAL ABOGADOS ASESORES S.A.S.</t>
  </si>
  <si>
    <t>119-2024</t>
  </si>
  <si>
    <t xml:space="preserve">Realizar la producción del evento denominado “Encuentro jurídico para abogados de Previsora Seguros” el día 23 de mayo de 2024, en el Hotel San Fernando Plaza de la ciudad de Medellín. </t>
  </si>
  <si>
    <t>120-2024</t>
  </si>
  <si>
    <t>TORRES NIETO LEGAL S.A.S.</t>
  </si>
  <si>
    <t>121-2024</t>
  </si>
  <si>
    <t>Inscripción y participación de dos (2) funcionarios en el XXXII Encuentro Nacional e internacional Acoldese, del 29 al 31 de mayo de 2024, en el Hotel Intercontinental en la ciudad de Cali.</t>
  </si>
  <si>
    <t>ASOCIACION COLOMBIANA DE DERECHO DE SEGUROS - ACOLDESE</t>
  </si>
  <si>
    <t>122-2024</t>
  </si>
  <si>
    <t>mantenimiento a las máquinas de café FETCO serie 4802200777744 referencia CBS-2032E y serie 440130063282 referencia CB-2032E.</t>
  </si>
  <si>
    <t>INDUSTRIAL TAYLOR S.A.S</t>
  </si>
  <si>
    <t>123-2024</t>
  </si>
  <si>
    <t>Mantenimiento integral de muebles (Oficina de presidencia: Un (01) sofá de tres puestos y dos (02) poltronas tipo sofá. Hall primer piso: Dos (02) sofás de dos puestos y dos (02) poltronas tipo sofá.)</t>
  </si>
  <si>
    <t>CIMAC REPRESENTACIONES S.A.S</t>
  </si>
  <si>
    <t>124-2024</t>
  </si>
  <si>
    <t>Suministro de regalos corporativos marcados con logo de LA PREVISORA S.A. y SABER SEGURO.</t>
  </si>
  <si>
    <t>125-2024</t>
  </si>
  <si>
    <t>Prestación de servicios para el desarrollo de la experiencia de innovación vivencial; carrera de observación espacial Previnautas a desarrollar como una de las actividades de la semana de la creatividad y la innovación 2024.</t>
  </si>
  <si>
    <t>SEQUOIA SPACE SAS</t>
  </si>
  <si>
    <t>126-2024</t>
  </si>
  <si>
    <t xml:space="preserve">TEMPOTRABAJO S.A.S. </t>
  </si>
  <si>
    <t>300-2024-0128</t>
  </si>
  <si>
    <t>Prestar el servicio de alquiler de cuatro parqueaderos para funcionarios de la sucursal Pereira</t>
  </si>
  <si>
    <t>CARLOS HUMBERTO JURADO TORRES</t>
  </si>
  <si>
    <t>300-2024-0129</t>
  </si>
  <si>
    <t>Realizar los mantenimientos preventivos cada mes y correctivos cada que se requiera al sistema de aire acondicionado de la sucursal Medellin.</t>
  </si>
  <si>
    <t>COMERCIAL Y SERVICIOS LARCO S. A.S.</t>
  </si>
  <si>
    <t>300-2024-0130</t>
  </si>
  <si>
    <t xml:space="preserve">Servicio postal de correo el cual comprende recolección, transporte, custodia y entrega especializada puerta a puerta, de cada uno de los documentos, sobres o paquetes, amparados con una guia de transporte. </t>
  </si>
  <si>
    <t>COLVANES SAS</t>
  </si>
  <si>
    <t>300-2024-0131</t>
  </si>
  <si>
    <t>Prestar el servicio de arrendamiento de cinco cupos de parqueadero ubicado En el EDIFICIO CENTRO COMERCIAL CABLE PLAZA para tres vehículos.</t>
  </si>
  <si>
    <t>EDIFICIO CENTRO COMERCIAL CABLE PLAZA PROPIEDAD HORIZONTAL</t>
  </si>
  <si>
    <t>RONALD MONTEALEGRE ZULUAGA</t>
  </si>
  <si>
    <t>300-2024-0132</t>
  </si>
  <si>
    <t>prestar sus servicios en el alquiler de 7 celdas para el parqueo de vehículos de los funcionarios de Previsora.</t>
  </si>
  <si>
    <t>SENTIDO INMOBILIARIO S.A.S.</t>
  </si>
  <si>
    <t>300-2024-0133</t>
  </si>
  <si>
    <t>MANTENIMIENTO EQUIPOS DE AIRE ACONDICONADO SUC ARMENIA VIGENCIA 2024.</t>
  </si>
  <si>
    <t>TERMOSISTEMAS S.A.S</t>
  </si>
  <si>
    <t>300-2024-0134</t>
  </si>
  <si>
    <t>Mantenimiento preventivo, correctivo (incluye suministro e instalación de repuestos) con una periodicidad trimestral a los aires acondicionados de la sucursal Yopal.</t>
  </si>
  <si>
    <t>I M T INGENIERIA LTDA</t>
  </si>
  <si>
    <t>300-2024-0136</t>
  </si>
  <si>
    <t>Prestar el servicio de Impresión Variable Duplex (Frente y respaldo) de carnets tamaño 8.5 X 5.5 CM, Tipo PVC</t>
  </si>
  <si>
    <t>MAKRO SOFT SAS</t>
  </si>
  <si>
    <t>300-2024-0135</t>
  </si>
  <si>
    <t xml:space="preserve">Mantenimiento de aires acondicionados y tres extractores de baño, ubicados en las oficinas de la sucursal. </t>
  </si>
  <si>
    <t>ESPECIALISTAS EN MANTENIMIENTO Y AUTOMATIZACION E.M.A INGENIERIA S.A.S.</t>
  </si>
  <si>
    <t>300-2024-0137</t>
  </si>
  <si>
    <t>Fotocopias para la oficina Previsora sucursal Popayan</t>
  </si>
  <si>
    <t>NIAZIO CARTA</t>
  </si>
  <si>
    <t>300-2024-0139</t>
  </si>
  <si>
    <t>Prestar el servicio de parqueadero para el vehículo de la funcionario Lelia Rosa Lopez Hernandez.</t>
  </si>
  <si>
    <t>PERLA MAGNOLIA LASTRA AGUILAR</t>
  </si>
  <si>
    <t>HECTOR DANIEL RODRIGUEZ MARROQUIN</t>
  </si>
  <si>
    <t>300-2024-0138</t>
  </si>
  <si>
    <t>Prestar los servicios de inspección de los bienes asegurables y/o asegurados y/o a prestar servicios de administración de riesgos y control de pérdidas, de riesgos en curso y/o por suscribir asignados por la PREVISORA S.A. sucursal Florencia.</t>
  </si>
  <si>
    <t xml:space="preserve">LIDA MARIA MORALES LOZADA </t>
  </si>
  <si>
    <t>YESSICA KATHERINE ULLOA OSUNA</t>
  </si>
  <si>
    <t>300-2024-0140</t>
  </si>
  <si>
    <t>MANTENIMIENTO PREVENTIVO Y CORRECTIVO DE AIRES ACONDICIONADOS PARA LA SUCURSAL BUCARAMANGA.</t>
  </si>
  <si>
    <t>EQUIPOS ESPECIALES DE REFRIGERACION LTDA</t>
  </si>
  <si>
    <t>300-2024-0147</t>
  </si>
  <si>
    <t>Mantenimiento aire acondicionado del área del RAT.</t>
  </si>
  <si>
    <t>NAHUN LAGOS HERNANDEZ</t>
  </si>
  <si>
    <t>300-2024-0150</t>
  </si>
  <si>
    <t>Realizar los trabajos de adecuación y obra civil para el mantenimiento correctivo del equipo que corresponde al aire acondicionado del cuarto de cableado de la oficina Front Medellin.</t>
  </si>
  <si>
    <t>PINTUDECOR RAFAEL ROJAS S.A.S</t>
  </si>
  <si>
    <t>300-2024-0141</t>
  </si>
  <si>
    <t>Mantenimiento preventivo y correctivo para los equipos de aires acondicionados y refrigeración (2 aires centrales y 2 mini Split).</t>
  </si>
  <si>
    <t>SERVICARIBE SAS</t>
  </si>
  <si>
    <t>300-2024-0144</t>
  </si>
  <si>
    <t>Mantenimiento correctivo de 7 aires acondicionados ubicados en la sucursal Buenaventura.</t>
  </si>
  <si>
    <t>CENTRAL DE AIRES DEL PACIFICO LTDA</t>
  </si>
  <si>
    <t>300-2024-0142</t>
  </si>
  <si>
    <t xml:space="preserve">Prestar el servicio de parqueadero para los funcionarios de La Previsora S.A. </t>
  </si>
  <si>
    <t>PARQUEADERO ASOMEJIAS LTDA</t>
  </si>
  <si>
    <t>300-2024-0143</t>
  </si>
  <si>
    <t>Prestar el servicio de parqueadero de seis (6) vehículos de propiedad de funcionarios de la Sucursal Cartagena.</t>
  </si>
  <si>
    <t>GRUPO HEROICA S.A.S</t>
  </si>
  <si>
    <t>300-2024-0148</t>
  </si>
  <si>
    <t>Servicio de parqueadero para 4 vehículos de los funcionarios de la Sucursal Montería.</t>
  </si>
  <si>
    <t>300-2024-0146</t>
  </si>
  <si>
    <t>Arrendamiento del parqueadero 21 del EDIFICIO BARLOVENTO ubicado en la Calle 63 N. 23 - 53 de la ciudad de Manizales.</t>
  </si>
  <si>
    <t>LINA DEL PILAR TRUJILLO GIRALDO</t>
  </si>
  <si>
    <t>300-2024-0149</t>
  </si>
  <si>
    <t>Manteminiento preventivo y correctivo de los aires acondicionados de la sucursal.</t>
  </si>
  <si>
    <t>ECOCLIMA S. A. S.</t>
  </si>
  <si>
    <t>300-2024-0152</t>
  </si>
  <si>
    <t>Mantenimientos Preventivos y Correctivos de 5 Aires acondicionados mini Split de la Sucursal Riohacha.</t>
  </si>
  <si>
    <t>CINDEL JOSE ZAMORA TORO</t>
  </si>
  <si>
    <t>JANER YESSY MENDEZ BOLAÑO</t>
  </si>
  <si>
    <t>300-2024-0151</t>
  </si>
  <si>
    <t>Mantenimiento correctivo para el aire acondicionado del cuarto de cableado de la oficina Front, cambio de compresor y movimiento de condensadoras.</t>
  </si>
  <si>
    <t>300-2024-0153</t>
  </si>
  <si>
    <t>Mantenimiento preventivo de los aires acondicionados de la sucursal.</t>
  </si>
  <si>
    <t>AINECOL S A S</t>
  </si>
  <si>
    <t>300-2024-0145</t>
  </si>
  <si>
    <t>MANTENIMIENTO PREVENTIVO, CORRECTIVO (INCLUYE SUMINISTRO E INSTALACIÓN DE REPUESTOS) PARA LOS AIRES ACONDICIONADOS DE LA SUCURSAL VILLAVICENCIO.</t>
  </si>
  <si>
    <t>SOLUCIONES EN INGENIERIA Y SERVICIOS SAS</t>
  </si>
  <si>
    <t>ANGELA JIMENA GUERRERO PARRADO</t>
  </si>
  <si>
    <t>300-2024-0155</t>
  </si>
  <si>
    <t>SUMINISTRO DE UNA ESCALERA METALICA 10 PELDAÑOS EN FORMA DE TIJERA.</t>
  </si>
  <si>
    <t>ELVIS FERNANDO TOLEDO ESTRELLA</t>
  </si>
  <si>
    <t>300-2024-0156</t>
  </si>
  <si>
    <t>servicio de mantenimiento preventivo y correctivo y cambio de piezas detectadas defectuosas por el uso o por el desgaste natural de los aires acondicionados de la sucursal.</t>
  </si>
  <si>
    <t>REFRIELECTRICOS INGENIERIAS SAS</t>
  </si>
  <si>
    <t>300-2024-0157</t>
  </si>
  <si>
    <t xml:space="preserve">Prestación de servicios como operador logistico para realizar el evento lanzamiento mutuamente 2024 agentes y agencias sucursal Florencia. </t>
  </si>
  <si>
    <t>GEB CADENA HOTELERA S A S</t>
  </si>
  <si>
    <t>300-2024-0162</t>
  </si>
  <si>
    <t>Atención de funcionarios de LA PREVISORA S. A. COMPAÑIA DE SEGUROS, en el establecimiento denominado CORPORACION CLUB COLOMBIA.</t>
  </si>
  <si>
    <t>300-2024-0159</t>
  </si>
  <si>
    <t>Servicio EVENTO DE LANZAMIENTO MUTUAMENTE SUCURSAL ARAUCA.</t>
  </si>
  <si>
    <t>GLORIA MERY CABRERA ALVAREZ</t>
  </si>
  <si>
    <t>300-2024-0161</t>
  </si>
  <si>
    <t>Servicio de atención a los ALIADOS, AGENTES Y AGENCIA SUC ARMENIA, EVENTO LANZAMIENTO PLAN DE INCENTIVOS MUTUAMENTE AÑO 2024.</t>
  </si>
  <si>
    <t>300-2024-0158</t>
  </si>
  <si>
    <t>servicio de alimentación y atención a los intermediarios de la Sucursal Quibdó durante la actividad de lanzamiento del Plan de Incentivos Mutuamente 2024.</t>
  </si>
  <si>
    <t>IRIACA S.A.S</t>
  </si>
  <si>
    <t>ELKIN ALEXANDER TORRES BORJA</t>
  </si>
  <si>
    <t>300-2024-0167</t>
  </si>
  <si>
    <t>SERVICIO PARA  REALIZAR LANZAMIENTO MUTUAMENTE 2024, AGENTES Y AGENCIAS SUCURSAL PEREIRA.</t>
  </si>
  <si>
    <t>HOTEL SORATAMA S.A.S.</t>
  </si>
  <si>
    <t>300-2024-0166</t>
  </si>
  <si>
    <t>Prestar el servicio de salón para evento empresarial para el lanzamiento mutuamente agentes y agencias 2024.</t>
  </si>
  <si>
    <t>MARCO TULIO GOMEZ GIRALDO S.A.S.</t>
  </si>
  <si>
    <t>300-2024-0160</t>
  </si>
  <si>
    <t>SERVICIO PARA  REALIZAR EVENTO LANZAMIENTO MUTUAMENTE 2024, AGENTES Y AGENCIAS SUCURSAL VILLAVICENCIO.</t>
  </si>
  <si>
    <t>HOTELES DE BALATA SAS</t>
  </si>
  <si>
    <t>MARIA IVED VERGARA GARZON</t>
  </si>
  <si>
    <t>300-2024-0163</t>
  </si>
  <si>
    <t>servicios de un salón para un grupo de 50 personas, para realizar el evento LANZAMIENTO MUTUAMENTE, con agentes y agencias, Sucursal Ibagué</t>
  </si>
  <si>
    <t>IMC PRODUCCIONES Y LOGISTICA SAS</t>
  </si>
  <si>
    <t>300-2024-0172</t>
  </si>
  <si>
    <t>prestar el servicio de Evento lanzamiento plan de incentivos Mutuamente 2024 para aliados de Previsora Cartagena.</t>
  </si>
  <si>
    <t>300-2024-0164</t>
  </si>
  <si>
    <t>servicio de Realizar el evento de lanzamiento del plan de incentivos mutuamente para el año 2024 para los aliados de la Previsora S.A. Sucursal Yopal.</t>
  </si>
  <si>
    <t>SIRIVANA S.A.S.</t>
  </si>
  <si>
    <t>300-2024-0165</t>
  </si>
  <si>
    <t>prestar el servicio de Organización y ejecución del Evento denominado: LANZAMIENTO PLAN DE INTERMEDIARIOS 2024 dirigido a los aliados estratégicos de La Previsora S.A. Sucursal Manizales.</t>
  </si>
  <si>
    <t>INVERSIONES VARUNA S.A.S</t>
  </si>
  <si>
    <t>300-2024-0168</t>
  </si>
  <si>
    <t>prestar el servicio de logística, alimentación y atención a los agentes y agencias de la Sucursal Medellin durante la actividad de lanzamiento del Plan de Incentivos Mutuamente 2024.</t>
  </si>
  <si>
    <t>ALIMENTOS DL S.A.S</t>
  </si>
  <si>
    <t>300-2024-0169</t>
  </si>
  <si>
    <t>prestar el servicio de organización y ejecución de evento empresarial para realizar actividad de lanzamiento de plan de incentivos Mutuamente año 2024 para 80 personas el 18 de abril de 2024.</t>
  </si>
  <si>
    <t>AMORE GROUP S.A.S.</t>
  </si>
  <si>
    <t>300-2024-0170</t>
  </si>
  <si>
    <t>EVENTO PARA ALIADOS LANZAMIENTO CONVENCION 2024 MUTUAMENTE BUCARAMANGA.</t>
  </si>
  <si>
    <t>YOVANY ARIAS</t>
  </si>
  <si>
    <t>300-2024-0187</t>
  </si>
  <si>
    <t>SERVICIO DE RESTAURANTE, PARA ACTIVIDAD DIRIGIDO A AGENTES Y AGENCIAS CON EL OBJETO DE PRESENTAR LANZAMIENTO DEL PLAN DE INTERMEDIARIOS 2024</t>
  </si>
  <si>
    <t>300-2024-0171</t>
  </si>
  <si>
    <t>prestar el servicio de requeridos para el desarrollo de la actividad correspondiente al evento de lanzamiento Mutuamente Agentes y Agencias Previsora Neiva.</t>
  </si>
  <si>
    <t>300-2024-0176</t>
  </si>
  <si>
    <t>servicios de restaurante para 40 personas, incluyendo salón, servicio de proyección y sonido (incluye proyector, telón, micrófono y sonido)</t>
  </si>
  <si>
    <t>GRUPO DIVITAE SAS</t>
  </si>
  <si>
    <t>300-2024-0173</t>
  </si>
  <si>
    <t>Mantenimiento preventivo y correctivo al equipo del aire acondicionado tipo Split Smart Inverter, en tres visitas programadas durante el año 2024.</t>
  </si>
  <si>
    <t>MARIA LEONOR MONTOYA AVELLA</t>
  </si>
  <si>
    <t>300-2024-0174</t>
  </si>
  <si>
    <t xml:space="preserve">Realizar adecuación punto de red con su cableado punto de datos y eléctrico. </t>
  </si>
  <si>
    <t>300-2024-0175</t>
  </si>
  <si>
    <t>Brindar espacio de salón para 35 personas con temática Italiana con taller de pizza o Show de pasta, contar con un espacio con ayudas audiovisuales (micrófono, video beam, sonido y demás requeridos).</t>
  </si>
  <si>
    <t>JAV SERVICIOS COMERCIALES LTDA</t>
  </si>
  <si>
    <t>MERCEDES MARTINEZ DUEÑAS</t>
  </si>
  <si>
    <t>300-2024-0178</t>
  </si>
  <si>
    <t>Evento lanzamiento del plan mutuamente y convencion Italia 2024 de la Previsora</t>
  </si>
  <si>
    <t>KILOTE RESTAURANTE BAR S.A.S.</t>
  </si>
  <si>
    <t>300-2024-0179</t>
  </si>
  <si>
    <t>suministro de un TV LG 55" pulgadas 139 Cm, 55UR8750PSA 4K-UHD LED Smart TV.</t>
  </si>
  <si>
    <t>300-2024-0180</t>
  </si>
  <si>
    <t xml:space="preserve">servicio de mantenimiento de los tres aires acondicionados de la sucursal. </t>
  </si>
  <si>
    <t>300-2024-0181</t>
  </si>
  <si>
    <t xml:space="preserve">servicio de mantenimiento de la planta eléctrica para uso de la sucursal. </t>
  </si>
  <si>
    <t>300-2024-0183</t>
  </si>
  <si>
    <t>prestar el servicio de Venta de activo, televisor LG de 55” con accesorios y garantía.</t>
  </si>
  <si>
    <t>ALMACEN BC S.A.S.</t>
  </si>
  <si>
    <t>300-2024-0182</t>
  </si>
  <si>
    <t>servicio de mantenimiento y reparación a equipo de planta eléctrica en la Sucursal Cartagena.</t>
  </si>
  <si>
    <t>300-2024-0184</t>
  </si>
  <si>
    <t>servicio de mantenimiento a equipos de aire acondicionado en la Sucursal Cartagena.</t>
  </si>
  <si>
    <t>TS CONSTRUCCIONES Y SUMINISTROS S.A.S</t>
  </si>
  <si>
    <t>300-2024-0185</t>
  </si>
  <si>
    <t>servicio de MANTENIMIENTO, RECARGA, DE EXTINTORES PARA LA SUCURSAL BUCARAMANGA 2024.</t>
  </si>
  <si>
    <t>MISAEL BARBOSA BARBOSA</t>
  </si>
  <si>
    <t>300-2024-0186</t>
  </si>
  <si>
    <t>Suministro de 1 Nevera Volumen de Almacenamiento 213 litros, Sistema de deshielo semiautomático y suministro e Instalación de 1 Aire acondicionado Inverter.</t>
  </si>
  <si>
    <t>EDEL BRITO CHOLES</t>
  </si>
  <si>
    <t>300-2024-0188</t>
  </si>
  <si>
    <t>SUMINISTRO E INSTALACION DE AIRE ACONDICIONADO CENTRAL DE 5 TR A 220 VOLT R 410 Y REALIZAR MATENIMIENTO PREVENTIVO Y CORRECTIVO DE LOS AIRES ACONDICIONADOS DE LA SUCURSAL SINCELEJO.</t>
  </si>
  <si>
    <t>REFRILITORAL CASASBUENAS CORTES &amp; COMPAÑIA SAS</t>
  </si>
  <si>
    <t>300-2024-0190</t>
  </si>
  <si>
    <t xml:space="preserve">servicio de mantenimiento preventivo de la oficina (aires acondicionados, planta électrica, muebles y enseres) y los elementos de trabajo de los funcionarios de la sucursal. Suministrando mano de obra y materiales, garantizando el cumplimiento de las normas SST y el correcto funcionamiento de los equipos. </t>
  </si>
  <si>
    <t>SERVICIOS FRIOS DEL CHOCO SERVIFRIC Y CIA LTDA</t>
  </si>
  <si>
    <t>300-2024-0189</t>
  </si>
  <si>
    <t>Suministro de salón para lanzamiento de Mutuamente 2024, lo cual incluye varias actividades.</t>
  </si>
  <si>
    <t>DESYRETH PAOLA FERNANDEZ MENDOZA</t>
  </si>
  <si>
    <t>300-2024-0192</t>
  </si>
  <si>
    <t xml:space="preserve">servicio de pintura, resane, impermeabilización y cubrimiento de humedad de la oficina.   </t>
  </si>
  <si>
    <t>300-2024-0191</t>
  </si>
  <si>
    <t>servicio de mantenimiento preventivo de a puerta automática de la entrada principal de la sucursal Buenaventura.</t>
  </si>
  <si>
    <t>300-2024-0193</t>
  </si>
  <si>
    <t>servicio de alquiler del salón para llevar acabo el lanzamiento de Mutuamente para agentes y agencias, con un espacio adecuado con micrófono, video beam, sonido, etc. cuya Temática es Italia.</t>
  </si>
  <si>
    <t>HOTEL SAN MARTIN POPAYAN SAS</t>
  </si>
  <si>
    <t>300-2024-0197</t>
  </si>
  <si>
    <t>Mantenimiento correctivo suministro y cambio de 2 contactores del sistema de transferencia eléctrica automática de la oficina de la Sucursal Riohacha.</t>
  </si>
  <si>
    <t>LUIS FERNANDO DURAN ESCANDON</t>
  </si>
  <si>
    <t>300-2024-0194</t>
  </si>
  <si>
    <t>Arrendamiento del parqueadero 50 EDIFICIO FORUM ubicado en la Carrera 23C N 62-06
de la ciudad de Manizales.</t>
  </si>
  <si>
    <t xml:space="preserve">JORGE WILLIAM GOMEZ VALENCIA </t>
  </si>
  <si>
    <t>300-2024-0196</t>
  </si>
  <si>
    <t>300-2024-0195</t>
  </si>
  <si>
    <t>CESAR SIERRA SIERRA</t>
  </si>
  <si>
    <t>300-2024-0198</t>
  </si>
  <si>
    <t>Adquisición de una nevera y un televisor para dotación del nuevo local de la sucursal Florencia.</t>
  </si>
  <si>
    <t>MARIA PATRICIA BALLEN PEÑA</t>
  </si>
  <si>
    <t>300-2024-0203</t>
  </si>
  <si>
    <t>Adquisición greca eléctrica nueva con capacidad de 120 tintos.</t>
  </si>
  <si>
    <t>SANDRA PATRICIA QUINTERO OTALORA</t>
  </si>
  <si>
    <t>300-2024-0200</t>
  </si>
  <si>
    <t>servicio de mantenimiento, equipos de aire acondicionado de la sucursal Pereira para la vigencia 2024.</t>
  </si>
  <si>
    <t>LUIS EBERTO VELEZ MARIN</t>
  </si>
  <si>
    <t>300-2024-0202</t>
  </si>
  <si>
    <t>servicio de impresión y marcación de carnets, para pólizas de accidentes personales emitidas por la sucursal Virtual Barranquilla.</t>
  </si>
  <si>
    <t>300-2024-0201</t>
  </si>
  <si>
    <t>suministrar dos sillas tipo tándem para la sucursal Medellin.</t>
  </si>
  <si>
    <t>EKONOMODO COLOMBIA S.A.S.</t>
  </si>
  <si>
    <t>En Liquidación</t>
  </si>
  <si>
    <t>FECHA TERMINACIÓN INICIAL CONTRATO</t>
  </si>
  <si>
    <t>FECHA FINAL DEL CONTRATO</t>
  </si>
  <si>
    <t>CARTA NIAZIO</t>
  </si>
  <si>
    <t>Impresión Variable Duplex (Frente y respaldo) de carnets tamaño 8.5 X 5.5 CM, Tipo PVC</t>
  </si>
  <si>
    <t>COMERCIAL ELECTROMUEBLES Y CIA LTDA</t>
  </si>
  <si>
    <t>OSCAR IVAN ESTRADA PORTILLA</t>
  </si>
  <si>
    <t>032-2023</t>
  </si>
  <si>
    <t>EL PROVEEDOR se compromete con la suscripción digital al Diario Económico LA REPÚBLICA para los cuatro (4) usuarios de correo electrónico que LA PREVISORA designe.</t>
  </si>
  <si>
    <t>053-2023</t>
  </si>
  <si>
    <t>Contratar una póliza de Vida Grupo que asegure a los funcionarios directivos de la Previsora S.A. Compañía de Seguros vinculados mediante contrato de trabajo a término Indefinido - Ley 6 de 1945.</t>
  </si>
  <si>
    <t>HDI SEGUROS S.A.</t>
  </si>
  <si>
    <t>VERÓNICA TATIANA URRUTIA</t>
  </si>
  <si>
    <t>SUCOMPUTO S.A.S. SUCOMPUTO INFRAESTRUCTURA
TECNOLOGICA S.A.S.</t>
  </si>
  <si>
    <t>EL PROVEEDOR se compromete a prestar el servicio de mantenimiento preventivo y correctivo a la planta eléctrica de emergencia marca FG WILSON P425E de propiedad de LA PREVISORA S.A.</t>
  </si>
  <si>
    <t>INGENIERIA DE PROYECTOS INTEGRALES S.A.S.</t>
  </si>
  <si>
    <t>WALTER RICARDO MERCHAN BAUTISTA</t>
  </si>
  <si>
    <t xml:space="preserve">Prestar los servicios de auditoría concurrente, médica, técnica, documental y jurídica de los reclamos presentados a nivel nacional, tanto por personas naturales como jurídicas, que afecten los amparo de las pólizas de los ramos de SOAT y Accidentes Personales expedidas por la Compañía. </t>
  </si>
  <si>
    <t>127-2024</t>
  </si>
  <si>
    <t>OTIS ELEVATOR COMPANY COLOMBIA S A S</t>
  </si>
  <si>
    <t>128-2024</t>
  </si>
  <si>
    <t>entregar a título de compra-venta 40 termos Airpot 3 lts y 6 termos luxus de 1.5 galones, los cuales se deben entregar en el edificio de Casa Matriz de la ciudad de Bogotá.</t>
  </si>
  <si>
    <t>INDUSTRIAL TAYLOR</t>
  </si>
  <si>
    <t>129-2024</t>
  </si>
  <si>
    <t>prestar los servicios de renovación integral de los avisos publicitarios que indique la compañía.</t>
  </si>
  <si>
    <t>YOSI ESTEBAN BARRIOS GARCÍA</t>
  </si>
  <si>
    <t>130-2024</t>
  </si>
  <si>
    <t>Realizar la georreferenciación de los riesgos que indique LA PREVISORA S.A. garantizando el cumplimiento a lo establecido en el Decreto 4865 de 2011 emitido por el Ministerio de Hacienda y Crédito Público.</t>
  </si>
  <si>
    <t>CAMPOS TERREMOTO SAS</t>
  </si>
  <si>
    <t>131-2024</t>
  </si>
  <si>
    <t>servicios para el desarrollo de mecanismos de apalancamiento de la cultura de innovación y transformación digital, a través de la generación de actividades de gamificación para la semana de la creatividad y la innovación.</t>
  </si>
  <si>
    <t>WITOTA FILMS SAS</t>
  </si>
  <si>
    <t>LILIA SORAYA MANZANO ROMERO</t>
  </si>
  <si>
    <t>132-2024</t>
  </si>
  <si>
    <t>Contratar los servicios especializados para realizar la optimización, y puesta a punto de las automatizaciones existentes desarrolladas sobre la herramienta Rocketbot.</t>
  </si>
  <si>
    <t>2NV S.A.S.</t>
  </si>
  <si>
    <t>OSCAR FABIAN NÚÑEZ AGUIRRE
IVAN ROBERTO CORTES GOMEZ</t>
  </si>
  <si>
    <t>133-2024</t>
  </si>
  <si>
    <t>se compromete a vender y entregar a La Previsora Seguros S.A la camioneta MAZDA CX-60, sistema híbrido Legero Hybrid Boost MHEV, modelo 2024.</t>
  </si>
  <si>
    <t>KYOTO MOTORS</t>
  </si>
  <si>
    <t>134-2024</t>
  </si>
  <si>
    <t>MIGUEL ANDRES BRAHIM GEREDA</t>
  </si>
  <si>
    <t>135-2024</t>
  </si>
  <si>
    <t>Prestación servicios profesionales para la implementación y operatividad de la herramienta lúdico-pedagógica Pasaje Seguro desarrollada por Fasecolda en el marco del evento “Juntémonos” con la comunidad en el municipio de Tierralta, Córdoba los días 22 y 23 de junio del 2024.</t>
  </si>
  <si>
    <t>CIENCIA DIVERTIDA COLOMBIA S.A.S</t>
  </si>
  <si>
    <t>136-2024</t>
  </si>
  <si>
    <t>KENNEDYS COLOMBIA SAS</t>
  </si>
  <si>
    <t>137-2024</t>
  </si>
  <si>
    <t>GARCIA HARKER ABOGADOS S.A.S.</t>
  </si>
  <si>
    <t>138-2024</t>
  </si>
  <si>
    <t>Prestar el servicio especializado de investigación de bienes y activos a nivel nacional, mediante la consulta, análisis, y verificación detallada de los bienes registrados por cédula o NIT de las personas naturales o jurídicas indicadas por LA PREVISORA S.A.</t>
  </si>
  <si>
    <t>139-2024</t>
  </si>
  <si>
    <t>NEIRA &amp; GOMEZ ABOGADOS SAS</t>
  </si>
  <si>
    <t>140-2024</t>
  </si>
  <si>
    <t>adquisición de la herramienta tecnológica “RMS RiskLink” para la estimación de perdidas o modelos catastróficos en el ramo de terremoto.</t>
  </si>
  <si>
    <t>RISK MANAGEMENT SOLUTIONS, INC</t>
  </si>
  <si>
    <t>MARYORI PAOLA GARCIA SANCHEZ</t>
  </si>
  <si>
    <t>141-2024</t>
  </si>
  <si>
    <t>Representar en calidad tanto activa como pasiva a LA PREVISORA S.A. en los procesos judiciales, pre-judiciales, de responsabilidad fiscal, procedimientos administrativos, arbitramentos y en general en todo tipo de litigio o procedimiento encomendado, dentro del marco de las actividades relacionadas con la vicepresidencia jurídica.</t>
  </si>
  <si>
    <t>DIAZ GRANADOS &amp; ABOGADOS CONSULTORES S.A.S.</t>
  </si>
  <si>
    <t>142-2024</t>
  </si>
  <si>
    <t>Realizar Auditoría de renovación al Sistema de Gestión Integral (Sistema de Gestión de la Calidad ISO 9001:2015 y Sistema Gestión Ambiental ISO 14001:2015). Realizar Auditoría de seguimiento al Sello de Buenas Prácticas de Innovación (NTC 5801:2019 componente innovación), conforme a propuesta de prestación de servicios 24-0565.</t>
  </si>
  <si>
    <t>INSTITUTO COLOMBIANO DE NORMAS TECNICAS Y CERTIFICACION ICONTEC</t>
  </si>
  <si>
    <t>JOSE ANTONIO VARGAS YUNCOSA
JASON ARMANDO REYES ARIAS
WALTER RICARDO MERCHAN BAUTISTA</t>
  </si>
  <si>
    <t>143-2024</t>
  </si>
  <si>
    <t>Contratar la inscripción y participación de un funcionario de la compañía en la capacitación “curso manager efr en gestión de la conciliación”.</t>
  </si>
  <si>
    <t>G83619676</t>
  </si>
  <si>
    <t>FUNDACIÓN + FAMILIA</t>
  </si>
  <si>
    <t>144-2024</t>
  </si>
  <si>
    <t>Prestación de los servicios integrales de aseo, limpieza, desinfección y cafetería a nivel nacional, y el servicio de mantenimiento a través de operarios (toderos) para casa matriz en Bogotá, bajo la modalidad de outsourcing.</t>
  </si>
  <si>
    <t xml:space="preserve">AMERICANA DE SERVICIOS LTDA </t>
  </si>
  <si>
    <t>Gerencia De Indemnizaciones Soat, Vida Y AP</t>
  </si>
  <si>
    <t>145-2024</t>
  </si>
  <si>
    <t xml:space="preserve">Prestar los servicios de apoyo técnico operativo al proceso de indemnizaciones de los ramos SOAT y Accidentes personales. </t>
  </si>
  <si>
    <t>CAMILO ANDRÉS GONZALEZ GUTIERREZ</t>
  </si>
  <si>
    <t>MARIA CATALINA GOMEZ GORDILLO</t>
  </si>
  <si>
    <t>146-2024</t>
  </si>
  <si>
    <t>NICOL TATIANA MENDOZA VARELA</t>
  </si>
  <si>
    <t>147-2024</t>
  </si>
  <si>
    <t>VELEZ GUTIERREZ ABOGADOS SAS</t>
  </si>
  <si>
    <t>149-2024</t>
  </si>
  <si>
    <t>LAURA JOHANA MORENO PERDOMO</t>
  </si>
  <si>
    <t>150-2024</t>
  </si>
  <si>
    <t>CLAUDIA MILENA GOYES RINCON</t>
  </si>
  <si>
    <t>151-2024</t>
  </si>
  <si>
    <t>DIANA CAROLINA BARRETO POLANIA</t>
  </si>
  <si>
    <t>152-2024</t>
  </si>
  <si>
    <t>MIGUEL ANGEL POLANCO RAMOS</t>
  </si>
  <si>
    <t>153-2024</t>
  </si>
  <si>
    <t>JOSÉ ALEXANDER CHÁVEZ BUITRAGO</t>
  </si>
  <si>
    <t>154-2024</t>
  </si>
  <si>
    <t>WILLIAM SARMIENTO ALVAREZ</t>
  </si>
  <si>
    <t>155-2024</t>
  </si>
  <si>
    <t>OSCAR IVAN ORDOÑEZ JIMENEZ</t>
  </si>
  <si>
    <t>156-2024</t>
  </si>
  <si>
    <t>MABEL ELIANA CAMELO PARDO</t>
  </si>
  <si>
    <t>157-2024</t>
  </si>
  <si>
    <t>Contratar la inscripción y participación de dos (2) funcionarios en la capacitación “Auditor Líder ISO/IEC 27001:2022”.</t>
  </si>
  <si>
    <t>ETEK INTERNATIONAL CORPORATION SUCURSAL COLOMBIA</t>
  </si>
  <si>
    <t>158-2024</t>
  </si>
  <si>
    <t>Suministrar, instalar y poner en funcionamiento las ventanas y puerta con sistema de insonorización en la Sala de Juntas de Presidencia del piso 9 del edificio de Casa Matriz.</t>
  </si>
  <si>
    <t>SUPERVENTANAS SAS</t>
  </si>
  <si>
    <t>Gerencia de Negocios Estatales
Gerencia de Contratacion</t>
  </si>
  <si>
    <t>159-2024</t>
  </si>
  <si>
    <t>Prestación de servicios profesionales de asesoría jurídica en contratación estatal y privada.</t>
  </si>
  <si>
    <t>DE VIVERO &amp; ASOCIADOS SAS</t>
  </si>
  <si>
    <t>CARLOS JAVIER SUA FORERO
CAROLINA GIRALDO DUQUE</t>
  </si>
  <si>
    <t>160-2024</t>
  </si>
  <si>
    <t>Prestación de servicios profesionales de peritaje especializado de daños que sufran y/o causen los vehículos y/o bicicletas que conforman el parque automotor asegurado por La Previsora y que afecten las pólizas expedidas bajo el ramo de automóviles (incluye todos los amparos).</t>
  </si>
  <si>
    <t>COMPAÑÍA COLOMBIANA DE SERVICIO AUTOMOTRIZ S.A. COLSERAUTO S.A.</t>
  </si>
  <si>
    <t>JOSE BERNARDO ALEMAN CABANA</t>
  </si>
  <si>
    <t>161-2024</t>
  </si>
  <si>
    <t>SOAIN SOFTWARE ASSOCIATES S A S</t>
  </si>
  <si>
    <t>162-2024</t>
  </si>
  <si>
    <t>Prestar los servicios profesionales para la renovación de LEI (por sus siglas en inglés, "LEGAL ENTITY IDENTIFIER")</t>
  </si>
  <si>
    <t>164-2024</t>
  </si>
  <si>
    <t xml:space="preserve">Representar en calidad tanto activa como pasiva a LA PREVISORA S.A. en los procesos judiciales, pre-judiciales, de responsabilidad fiscal, procedimientos administrativos, arbitramentos y en general en todo tipo de litigio o procedimiento encomendado, dentro del marco de las competencias de la vicepresidencia jurídica. </t>
  </si>
  <si>
    <t>CUADRO &amp; ESPINOSA GROUP S.A.S.</t>
  </si>
  <si>
    <t>165-2024</t>
  </si>
  <si>
    <t>Contratar la inscripción y participación de un (1) funcionario en el curso Venture Capital.</t>
  </si>
  <si>
    <t>ASOCIACION COLOMBIANA DE CAPITAL PRIVADO</t>
  </si>
  <si>
    <t>166-2024</t>
  </si>
  <si>
    <t>Prestar los servicios de Revisoría Fiscal a LA PREVISORA S.A. conforme con las normas legales vigentes aplicables a LA PREVISORA S.A., en especial las previstas en el artículo 207 del Código de Comercio, Estatuto Orgánico del Sistema Financiero, Circular Externa 029 de 2014 (Circular Básica Jurídica).</t>
  </si>
  <si>
    <t>BDO AUDIT S.A.S. BIC</t>
  </si>
  <si>
    <t>167-2024</t>
  </si>
  <si>
    <t xml:space="preserve">Realizar los trámites de registro y renovación de propiedad intelectual ante los entes respectivos, así como la asesoría jurídica relacionada con propiedad intelectual. </t>
  </si>
  <si>
    <t>HERAS ABOGADOS S.A.S.</t>
  </si>
  <si>
    <t>MILAGROS DEL CARMEN SARMIENTO ORTIZ</t>
  </si>
  <si>
    <t>Suministrar e instalar dos (2) tarjetas remotas RS32 y dos (2) indicadores de cabina para los dos ascensores ubicados en el edificio de Casa Matriz de LA PREVISORA S.A.</t>
  </si>
  <si>
    <t>073-2024</t>
  </si>
  <si>
    <t>Proveer licenciamiento y servicio de información financiera de emisores locales e internacionales, para descarga y monitoreo.</t>
  </si>
  <si>
    <t>SILVIA JULIANA ANDRADE GUALDRÓN</t>
  </si>
  <si>
    <t>INNSTINTO S.A.S.</t>
  </si>
  <si>
    <t xml:space="preserve">Prestar el servicio de envío de correo electrónico certificado incluido soporte y mantenimiento. </t>
  </si>
  <si>
    <t>JOISETH DEL CARMEN CANO RANGEL</t>
  </si>
  <si>
    <t>169-2024</t>
  </si>
  <si>
    <t>170-2024</t>
  </si>
  <si>
    <t>CENTRO NACIONAL DE CONSULTORIA S.A.</t>
  </si>
  <si>
    <t>Servicio de una plataforma WEB para uso ilimitado de los módulos de competencias, desempeño por objetivos, tareas, análisis de potencial, volatilidad, planes de desarrollo, clima organizacional, organigrama, perfiles de cargo, criticidad de cargos y planes de sucesión, dotaciones, hojas de vida e incluido el servicio de hosting.</t>
  </si>
  <si>
    <t>Consultoría para gestionar la reputación corporativa, partiendo de la identificación, priorización de los diferentes grupos de interés, valoración de los riesgos reputacionales, cuantificación del índice reputacional y plan de implementación.</t>
  </si>
  <si>
    <t>171-2024</t>
  </si>
  <si>
    <t>Contratar la inscripción y participación de un (1) funcionario en el II congreso nacional de derecho disciplinario</t>
  </si>
  <si>
    <t>ASOCIACIÓN COLOMBIANA DE DERECHO DISCIPLINARIO</t>
  </si>
  <si>
    <t>172-2024</t>
  </si>
  <si>
    <t>173-2024</t>
  </si>
  <si>
    <t>CATTERINE JULIETH TOVAR ANGULO</t>
  </si>
  <si>
    <t>YUDY ANGELICA CELIS MORALES</t>
  </si>
  <si>
    <t xml:space="preserve">suministro y la distribución continua de herramientas, materiales de construcción, materiales eléctricos y de ferretería en las cantidades y especificaciones que le sean requeridas </t>
  </si>
  <si>
    <t>174-2024</t>
  </si>
  <si>
    <t>SEBASTIAN BOLIVAR CESPEDES</t>
  </si>
  <si>
    <t>175-2024</t>
  </si>
  <si>
    <t>VERONICA CAVIEDES RAMIREZ</t>
  </si>
  <si>
    <t>servicios de apoyo profesional para la Gerencia de Litigios, con el fin de contribuir al fortalecimiento en la gestión y seguimiento de los Procesos Judiciales, Procedimientos Administrativos y Juicios Fiscales a nivel Nacional, que le sean asignados.</t>
  </si>
  <si>
    <t>servicios de apoyo técnico operativo al proceso de indemnizaciones de los ramos Soat y Accidentes personales.</t>
  </si>
  <si>
    <t xml:space="preserve">servicios de apoyo técnico operativo al proceso de indemnizaciones de los ramos SOAT y Accidentes personales. </t>
  </si>
  <si>
    <t>176-2024</t>
  </si>
  <si>
    <t>Subgerencia de Planeación Comercial</t>
  </si>
  <si>
    <t>QUANTICS SAS</t>
  </si>
  <si>
    <t>Renovar el licenciamiento para uso de la plataforma SALESFORCE.COM de productos Force.com- Enterprise Edition (Enterprise Applications), Sales Cloud Lightning CRMEnterprise Edition (Spanish), Partner Community Members y Data Storage (10 GB), con el fin que LA PREVISORA S.A. de cumplimiento a la protección de derechos de propiedad intelectual.</t>
  </si>
  <si>
    <t>177-2024</t>
  </si>
  <si>
    <t>178-2024</t>
  </si>
  <si>
    <t>ISOLUCION SISTEMAS INTEGRADOS DE GESTION S.A.</t>
  </si>
  <si>
    <t>servicios profesionales de peritaje especializado de daños que sufran y/o causen los vehículos y/o bicicletas que conforman el parque automotor asegurado por LA PREVISORA S.A. y que afecten las pólizas expedidas bajo el ramo de automóviles (incluye todos los amparos).</t>
  </si>
  <si>
    <t>servicio de mantenimiento, soporte técnico, capacitación y desarrollos de la plataforma ISOLUCION.</t>
  </si>
  <si>
    <t>179-2024</t>
  </si>
  <si>
    <t>180-2024</t>
  </si>
  <si>
    <t>PAOLA MARCELA AARON COVELLI</t>
  </si>
  <si>
    <t>Contratar la participación de cuatro (4) funcionarios de la compañía en el XI congreso internacional de gerencia de proyectos 2024.</t>
  </si>
  <si>
    <t>PMI COLOMBIA CHAPTER</t>
  </si>
  <si>
    <t>servicios de apoyo técnico para la Gerencia de Litigios, con el fin de contribuir al fortalecimiento en la gestión y seguimiento de los Procesos Judiciales, Procedimientos Administrativos y Juicios Fiscales a nivel Nacional, que le sean asignados.</t>
  </si>
  <si>
    <t>181-2024</t>
  </si>
  <si>
    <t>Contratar la inscripción y participación de dos (2) funcionarios en el Curso Virtual Sincrónico ENTRENAMIENTO CERTIFICADO EN GRI</t>
  </si>
  <si>
    <t>CORPORACIÓN RED LOCAL DEL PACTO GLOBAL EN COLOMBIA</t>
  </si>
  <si>
    <t>182-2024</t>
  </si>
  <si>
    <t>Participar en el CONGRESO NACIONAL DE INTERMEDIARIOS DE SEGURO organizado por ACOIS (Asociación Colombiana de Intermediación de Seguros).</t>
  </si>
  <si>
    <t>ASOCIACIÓN COLOMBIANA DE INTERMEDIARIOS DE SEGUROS</t>
  </si>
  <si>
    <t>183-2024</t>
  </si>
  <si>
    <t>JUAN FELIPE VILLAREAL CRUZ</t>
  </si>
  <si>
    <t>185-2024</t>
  </si>
  <si>
    <t>186-2024</t>
  </si>
  <si>
    <t>MANAGEMENT AND QUALITY S.A.S.</t>
  </si>
  <si>
    <t>servicios renovación del licenciamiento de la plataforma de modelamiento ERWIN EVOLVE, y los servicios de diseño, construcción, soporte y mantenimiento de los componentes de arquitectura que conforman el metamodelo y repositorio de la arquitectura empresarial de LA PREVISORA S.A.</t>
  </si>
  <si>
    <t xml:space="preserve">servicios para la implementación de los módulos y actividades priorizadas derivadas del diagnóstico de la Ruta Estratégica de Innovación para LA PREVISORA S.A., que fortalezca las capacidades en la aplicación de herramientas metodológicas y apropie el fomento de concomimiento interno en creatividad e innovación. </t>
  </si>
  <si>
    <t>CARLOS ALBERTO ARIAS BRIÑEZ</t>
  </si>
  <si>
    <t>187-2024</t>
  </si>
  <si>
    <t>servicio de soporte, integración y mantenimiento de los micrositios y aplicativos integrados en el portal web www.previsora.gov.co, portal de proveedores, formulario de Autos, Formulario IPS y el Portal externo de Bancamía, incluyendo los mantenimientos evolutivos que se acuerden entre las partes.</t>
  </si>
  <si>
    <t>188-2024</t>
  </si>
  <si>
    <t>190-2024</t>
  </si>
  <si>
    <t>INSPECCION Y CERTIFICACION MULTINACIONAL S.A.S</t>
  </si>
  <si>
    <t>servicio de inspección y certificación conforme a la legislación vigente, de conformidad con lo previsto en el Acuerdo 470 de 2011, la resolución 092 de 2012 de la Alcaldía Mayor de Bogotá y los requisitos establecidos en la Norma Técnica Colombiana NTC 5926 de 2014 de los transportes verticales y puertas eléctricas.</t>
  </si>
  <si>
    <t>LEYDI  XIMENA SANDOVAL SANGUINO</t>
  </si>
  <si>
    <t>LUIS EDUARDO PENAGOS TAFURT</t>
  </si>
  <si>
    <t>GERMAN ELIAS PARRA GUACANEME</t>
  </si>
  <si>
    <t>AZUVIMAR S.A.S.</t>
  </si>
  <si>
    <t>MAGUVIGO S.A.S.</t>
  </si>
  <si>
    <t>300-2024-0199</t>
  </si>
  <si>
    <t>300-2024-0177</t>
  </si>
  <si>
    <t>300-2024-0204</t>
  </si>
  <si>
    <t>300-2024-0214</t>
  </si>
  <si>
    <t>300-2024-0205</t>
  </si>
  <si>
    <t>300-2024-0206</t>
  </si>
  <si>
    <t>300-2024-0207</t>
  </si>
  <si>
    <t>300-2024-0208</t>
  </si>
  <si>
    <t>300-2024-0215</t>
  </si>
  <si>
    <t>300-2024-0210</t>
  </si>
  <si>
    <t>300-2024-0209</t>
  </si>
  <si>
    <t>300-2024-0211</t>
  </si>
  <si>
    <t>300-2024-0212</t>
  </si>
  <si>
    <t>300-2024-0213</t>
  </si>
  <si>
    <t>300-2024-0216</t>
  </si>
  <si>
    <t>300-2024-0217</t>
  </si>
  <si>
    <t>300-2024-0218</t>
  </si>
  <si>
    <t>300-2024-0222</t>
  </si>
  <si>
    <t>300-2024-0219</t>
  </si>
  <si>
    <t>300-2024-0221</t>
  </si>
  <si>
    <t>300-2024-0220</t>
  </si>
  <si>
    <t>300-2024-0223</t>
  </si>
  <si>
    <t>300-2024-0224</t>
  </si>
  <si>
    <t>300-2024-0225</t>
  </si>
  <si>
    <t>Sucursal Tunja</t>
  </si>
  <si>
    <t>Sucursal Monteria</t>
  </si>
  <si>
    <t>Sucursal Villavicencio</t>
  </si>
  <si>
    <t>Sucursal Cali</t>
  </si>
  <si>
    <t>Sucursal Armenia</t>
  </si>
  <si>
    <t>Sucursal Medellin</t>
  </si>
  <si>
    <t>Sucursal Bucaramanga</t>
  </si>
  <si>
    <t>Sucursal Riohacha</t>
  </si>
  <si>
    <t>Reparación del sistema Hidrosanitario del cuarto RAC y placa condensadora</t>
  </si>
  <si>
    <t>Evento de Lanzamiento Plan de incentivos mutuamente 2024</t>
  </si>
  <si>
    <t xml:space="preserve">Suministro de una nevera y un TV para la sucursal de Tunja. </t>
  </si>
  <si>
    <t>prestar el servicio de impresión de los carnets estudiantiles de las pólizas de accidentes personales emitidas por la Sucursal Monteria</t>
  </si>
  <si>
    <t>Adquisición de greca para la sucursal de Villavicencio</t>
  </si>
  <si>
    <t>Adquisición de dos sillas tandem 3 puestos para la sucursal de Villavicencio</t>
  </si>
  <si>
    <t>Adquisición de nevera para la sucursal de Villavicencio</t>
  </si>
  <si>
    <t>prestar el servicio en suministro y aplicación de pintura sobre muros, fachada, estuco y tratamiento de humedades.</t>
  </si>
  <si>
    <t>Prestar el servicio de pintura de la oficina sucursal Cali.</t>
  </si>
  <si>
    <t>Suministro de electrodomésticos, nevera 379 y TV 58¨ para la sucursal Ibagué.</t>
  </si>
  <si>
    <t xml:space="preserve">Reparar paredes y áreas de techo, suministro e instalación de pintura para oficina sucursal Ibagué.  </t>
  </si>
  <si>
    <t>Suministrar una cafetera institucional con capacidad para seis litros para uso en la sucursal Armenia</t>
  </si>
  <si>
    <t>Adquisición de muebles para oficina y mantenimiento de divisiones.</t>
  </si>
  <si>
    <t>Suministro e instalación de puerta en vidrio templado para el auditorio de la sucursal Medellín.</t>
  </si>
  <si>
    <t>realizar Adecuaciones en la fachada del local de Ia sucursal Florencia segunda etapa del proyecto del traslado de sucursal la cual requiere cambio de puerta e instalación de seguridad en la estructura de cada uno de los ventanales.</t>
  </si>
  <si>
    <t>Compra e Instalación de persianas para la sucursal de Florencia</t>
  </si>
  <si>
    <t>Prestar sus servicios para cambio definitivo de 6 patchs panels en el gabinete principal y el cambio de los jacks en los puestos de trabajo.</t>
  </si>
  <si>
    <t xml:space="preserve">Servicio tecnico y compra de lamparas LED para la oficina de Villavicencio. </t>
  </si>
  <si>
    <t>Prestar el servicio de realizar el evento aniversario 70 años La Previsora S.A.</t>
  </si>
  <si>
    <t xml:space="preserve">Prestar el servicio de restaurante y atención de los asistentes para el el vento de los 70 años de La Previsora S.A. que incluye apoyo audiovisual. </t>
  </si>
  <si>
    <t>Realizar el mantenimiento de pintura en muros de la sucursal medellin y OIZN.</t>
  </si>
  <si>
    <t>Servicio de 2 Mantenimientos Preventivos y correctivos de la Planta Eléctrica de la Sucursal</t>
  </si>
  <si>
    <t>Compra de dos aires acondicionados para la sucursal de Villavicencio</t>
  </si>
  <si>
    <t>ARQCOLOR S.A.S.</t>
  </si>
  <si>
    <t>SERVICIOS ESPECIALIZADOS H &amp; M S.A.S.</t>
  </si>
  <si>
    <t>OLIMACO MAKROCOMPUTO S.A.S.</t>
  </si>
  <si>
    <t>LIZETH PAOLA MADRIGAL RODRIGUEZ</t>
  </si>
  <si>
    <t>GRUPO AE SAS</t>
  </si>
  <si>
    <t>INPUT DESIGN SAS</t>
  </si>
  <si>
    <t>SUPERMERCADOS MERCACENTRO S.A.S.</t>
  </si>
  <si>
    <t>RONALD TOVAR COLORADO</t>
  </si>
  <si>
    <t>TECNO MOBILIARIO SAS</t>
  </si>
  <si>
    <t>QUINTERO ENSAMBLES SAS</t>
  </si>
  <si>
    <t>HERIBERTO DIAZ LUGO</t>
  </si>
  <si>
    <t>GRUPO ARMON ZOMAC SAS</t>
  </si>
  <si>
    <t>SOCIEDAD INGENIEROS ELECTRICOS Y DE REDES S.A.S</t>
  </si>
  <si>
    <t>BARTOLOME PARRILLA CHELAS Y CAFE S.A.S.</t>
  </si>
  <si>
    <t>TANIA MARIA CALDERON SORACA</t>
  </si>
  <si>
    <t>LINA MARCELA LOPEZ BECERRA</t>
  </si>
  <si>
    <t>MARIA CAMILA SANTOS PADILLA</t>
  </si>
  <si>
    <t>184-2024</t>
  </si>
  <si>
    <t>Prestación de servicios profesionales para la revisión anual de la calificación de “Fortaleza Financiera” de LA PREVISORA S.A.</t>
  </si>
  <si>
    <t>189-2024</t>
  </si>
  <si>
    <t>Suministro e instalación de persianas en la sala de juntas de Presidencia y área de Secretaria General del piso noveno del edificio de Casa Matriz.</t>
  </si>
  <si>
    <t>MEGAOBRAS CONSTRUCCIONES LIVIANAS S A S</t>
  </si>
  <si>
    <t>195-2024</t>
  </si>
  <si>
    <t>202-2024</t>
  </si>
  <si>
    <t>191-2024</t>
  </si>
  <si>
    <t>200-2024</t>
  </si>
  <si>
    <t>192-2024</t>
  </si>
  <si>
    <t>197-2024</t>
  </si>
  <si>
    <t>193-2024</t>
  </si>
  <si>
    <t>194-2024</t>
  </si>
  <si>
    <t>198-2024</t>
  </si>
  <si>
    <t>199-2024</t>
  </si>
  <si>
    <t>196-2024</t>
  </si>
  <si>
    <t>204-2024</t>
  </si>
  <si>
    <t>201-2024</t>
  </si>
  <si>
    <t>Gerencia De Innovación Y Procesos 
Gerencia de Tecnología</t>
  </si>
  <si>
    <t>Gerencia de Desarrollo Comercial</t>
  </si>
  <si>
    <t>Prestar el servicio de antivirus con tecnología XDR en solución SaaS.</t>
  </si>
  <si>
    <t>Realizar la renovación del licenciamiento de los módulos del Sistema SAS®, sumado a la prestación del servicio de soporte técnico brindar capacitación a los funcionarios que LA PREVISORA S.A. designe del curso denominado Workshop SAS® Office Analytics.</t>
  </si>
  <si>
    <t>Suministrar el derecho que permita el uso de la herramienta Agility para el correcto funcionamiento y ejecución de los asistentes robóticos desarrollados e implementados en la plataforma provista por LA PREVISORA S.A.</t>
  </si>
  <si>
    <t>ENTERDEV S. A. S.</t>
  </si>
  <si>
    <t>Prestar sus servicios para diseñar, estructurar, desarrollar e implementar los programas de formación definidos por LA PREVISORA S.A. y garantizar su implementación a nivel nacional para los aliados estratégicos vinculados y canales de comercialización de LA PREVISORA S.A.</t>
  </si>
  <si>
    <t>Suministro e instalación y puesta en funcionamiento de dos (2) aires acondicionados para el cuarto de UPS ubicado en el primer piso de LA PREVISORA S.A.</t>
  </si>
  <si>
    <t>Realizar Auditoría de certificación en Sello de No discriminación del Ministerio del Interior.</t>
  </si>
  <si>
    <t>Participar en el CONGRESO DEL QUINTO DIA INTERNACIONAL ANTIFRAUDE, organizado por INIF con el objetivo de hacer presencia de marca y que los asistentes puedan evidenciar y validar el compromiso de Previsora en el gremio asegurador.</t>
  </si>
  <si>
    <t>Contratar la INSCRIPCIÓN participación de dos (2) funcionarios de la compañía en el congreso go-experience con propósito, a celebrarse en la ciudad de Bogotá los días dieciocho (18) y diecinueve (19) de septiembre de dos mil veinticuatro (2024).</t>
  </si>
  <si>
    <t>Participar en la “CONVENCIÓN NACIONAL DE SEGUROS 2024”, organizado por la FEDERACIÓN DE ASEGURADORES COLOMBIANOS (FASECOLDA)</t>
  </si>
  <si>
    <t>Participar como patrocinador y por conveniencia comercial en el Congreso ACOAS (Asociación Colombiana de Corredores de Seguros), el cual se realizará los días 17 y 18 de octubre de 2024, en el Hotel Movich en la ciudad</t>
  </si>
  <si>
    <t>Participar en el CONGRESO DE TRASPORTES DE CARGA Y LOGÍSTICA organizado por Federación Colombiana De Transporte De Carga Y Su Logística (COLFECAR) con el objetivo de tener presencia de marca y que los asistentes puedan evidenciar el compromiso de Previsora en el gremio asegurador.</t>
  </si>
  <si>
    <t>FEDERACION COLOMBIANA DE TRANSPORTADORES DE CARGA POR CARRETERA COLFECAR</t>
  </si>
  <si>
    <t>Prestar el servicio de un (1) día de emisora en las instalaciones de la compañía (Calle 57 # 9-07 - Bogotá) con un alcance a 27 Sucursales presentes a Nivel Nacional a través de Streaming.</t>
  </si>
  <si>
    <t>TORO ENTERTAINMENT CREW SAS</t>
  </si>
  <si>
    <t>Inscripción y participación de un (1) funcionario en el XXVIII Congreso Latinoamericano de Auditoría Interna.</t>
  </si>
  <si>
    <t>INSTITUTO DE AUDITORES INTERNOS DE COLOMBIA</t>
  </si>
  <si>
    <t xml:space="preserve">JUAN MANUEL GARCIA PINZON
CINDY LORENA PEDROZA CRUZ
</t>
  </si>
  <si>
    <t>DAVID RICARDO MARIN VILLA</t>
  </si>
  <si>
    <t>JOSE ANTONIO VARGAS YUNCOSA
OSCAR FABIAN NÚÑEZ AGUIRRE</t>
  </si>
  <si>
    <t>300-2024-0226</t>
  </si>
  <si>
    <t>300-2024-0229</t>
  </si>
  <si>
    <t>300-2024-0228</t>
  </si>
  <si>
    <t>300-2024-0227</t>
  </si>
  <si>
    <t>300-2024-0230</t>
  </si>
  <si>
    <t>Sucursal Mocoa</t>
  </si>
  <si>
    <t>Sucursal Pasto</t>
  </si>
  <si>
    <t>Prestar sus servicios en el cambio del compresor de una de la máquina de aire acondicionado central</t>
  </si>
  <si>
    <t>Prestar el servicio de Mantenimiento cubierta y fachada Salón comercial.</t>
  </si>
  <si>
    <t>Prestar el servicio de remodelación del espacio de la cocina sucursal Villavicencio.</t>
  </si>
  <si>
    <t>Entrega en arrendamiento comercial el uso y goce del inmueble ubicado en la ciudad de Mocoa.</t>
  </si>
  <si>
    <t>Prestar el servicio de compra y montaje de estufa de inducción SL6060- marca Challen Ger y adecuación del mesón de cocina.</t>
  </si>
  <si>
    <t>CASA METTLER SAS</t>
  </si>
  <si>
    <t>MANTENIMIENTO DE AIRES ACONDICIONADOS Y REINSTALACIONES DE LAS UNIDADES, LETRERO EXTERIOR Y LUMINARIAS.</t>
  </si>
  <si>
    <t>ELIANA DEL CARMEN ROYS SALCEDO
NATALIA GÓMEZ</t>
  </si>
  <si>
    <t>PRESTAR SERVICIOS DE ASESORÍA Y ACOMPAÑAMIENTO ESPECIALIZADO DURANTE EL DESARROLLO DE LA NEGOCIACIÓN COLECTIVA CON LA ORGANIZACIÓN SINDICAL ASDECOS, DURANTE EL RECURSO DE ANULACIÓN ANTE LA CORTE SUPREMA</t>
  </si>
  <si>
    <t>ARANGO &amp; AGUIRRE CIA LTDA.</t>
  </si>
  <si>
    <t>PAULA ANDREA ORTIZ BAQUERO</t>
  </si>
  <si>
    <t>LEVY TOLEDO ABRAHAM</t>
  </si>
  <si>
    <t>300-2024-0231</t>
  </si>
  <si>
    <t>300-2024-0233</t>
  </si>
  <si>
    <t>300-2024-0234</t>
  </si>
  <si>
    <t>300-2024-0235</t>
  </si>
  <si>
    <t>300-2024-0237</t>
  </si>
  <si>
    <t>300-2024-0236</t>
  </si>
  <si>
    <t>300-2024-0238</t>
  </si>
  <si>
    <t>300-2024-0239</t>
  </si>
  <si>
    <t>300-2024-0240</t>
  </si>
  <si>
    <t>Sucursal Pereira</t>
  </si>
  <si>
    <t>Sucursal Arauca</t>
  </si>
  <si>
    <t>Prestar el servicio de recarga de extintores y compra de 1 extintor  20LBRS para la Sucursal Villavicencio.</t>
  </si>
  <si>
    <t>Compra de activos fijos (Televisor para Gerencia y Horno Microondas para Cafetería) necesidad de la Sucursal Pereira.</t>
  </si>
  <si>
    <t>Compra de greca industrial, dispensador de agua y adecuaciones de oficina (pintura).</t>
  </si>
  <si>
    <t>Realizar las adecuaciones eléctricas segunda etapa del proyecto.</t>
  </si>
  <si>
    <t>Suministro de una Greca eléctrica para 30 tintos.</t>
  </si>
  <si>
    <t>Suministro de nevera, horno, estufa y greca.</t>
  </si>
  <si>
    <t xml:space="preserve">Prestar el servicio evento celebración dia de la familia, funcionarios sucursal Arauca. </t>
  </si>
  <si>
    <t>compra de persianas para las tres ventanas que están en el interior de la oficina y colindan con interior del edificio.</t>
  </si>
  <si>
    <t>Prestar el servicio de Pasadía ida y regreso Ibague- Filandia-Salento y Valle de cocora ubicados en el departamento del Quindío.</t>
  </si>
  <si>
    <t>YOLANDA GUTIERREZ SERRANO</t>
  </si>
  <si>
    <t>LAGOBO DISTRIBUCIONES S.A.S.</t>
  </si>
  <si>
    <t>G &amp; B INVERSIONES S.A.S.</t>
  </si>
  <si>
    <t>SERVISOLUCIONES Y SUMINISTROS S.A.S.</t>
  </si>
  <si>
    <t>PATIÑO Y CONTRERAS CIA S.A.S</t>
  </si>
  <si>
    <t>YAJAIRA MARYURI TOVAR CISNEROS</t>
  </si>
  <si>
    <t>PROVEEDOR INSTITUCIONAL S.A.S</t>
  </si>
  <si>
    <t xml:space="preserve">
MARCO ANTONIO RAMIREZ MONTEALEGRE</t>
  </si>
  <si>
    <t>CARLOS FRANCISCO VASQUEZ POMPEYO</t>
  </si>
  <si>
    <t>DAMIAN ALBERTO LASSO GODOY</t>
  </si>
  <si>
    <t>209-2024</t>
  </si>
  <si>
    <t>210-2024</t>
  </si>
  <si>
    <t>208-2024</t>
  </si>
  <si>
    <t>216-2024</t>
  </si>
  <si>
    <t xml:space="preserve">Prestar el servicio de liquidación de nómina y administración de personal de manera integral frente a los funcionarios de planta directa y los pensionados de la Compañía bajo la modalidad de Outsourcing In–House, brindando soporte legal, fiscal, contable, operativo y tecnológico al proceso. </t>
  </si>
  <si>
    <t xml:space="preserve">Prestar el servicio de adecuación integral de las oficinas de la sucursal Cúcuta </t>
  </si>
  <si>
    <t xml:space="preserve">UNION SOLUCIONES SISTEMAS DE INFORMACIÓN S.A.S </t>
  </si>
  <si>
    <t xml:space="preserve">NORSAN GROUP S.A.S. </t>
  </si>
  <si>
    <t>Prestar el servicio de soporte, mantenimiento y desarrollo especializado de la herramienta SALESFORCE.COM incluido Analytics CRM y cualquier herramienta del paquete/Suite SALESFORCE.</t>
  </si>
  <si>
    <t>VASS CONSULTORIA DE SISTEMAS COLOMBIA S.A.S</t>
  </si>
  <si>
    <t>Prestará el servicio de custodia de valores, de conformidad con la Ley Aplicable, para los Activos Custodiados de propiedad del Custodiado.</t>
  </si>
  <si>
    <t>BNP PARIBAS SECURITIES SERVICES SOCIEDAD FIDUCIARIA SA</t>
  </si>
  <si>
    <t>219-2024</t>
  </si>
  <si>
    <t>Prestar  los servicios profesionales especializados en investigación de mercados y benchmarking a nivel nacional, bajo la modalidad de "bolsa de investigación".</t>
  </si>
  <si>
    <t>211-2024</t>
  </si>
  <si>
    <t>Participar en el CONGRESO VII SYNERGIAS, organizado por Synergias con el objetivo de hacer presencia de marca y que los asistentes puedan evidenciar y validar el compromiso de Previsora en el gremio asegurador.</t>
  </si>
  <si>
    <t>SYNERGIA AGENTES DE SEGUROS LIMITADA</t>
  </si>
  <si>
    <t>203-2024</t>
  </si>
  <si>
    <t xml:space="preserve">Prestar los servicios profesionales legales atinentes al análisis y aspectos a tener en cuenta sobre la jurisdicción aplicable idónea para la celebración del contrato Global Custodial Services Agreement </t>
  </si>
  <si>
    <t>206-2024</t>
  </si>
  <si>
    <t>Prestar el servicio de mantenimiento y soporte técnico al software ScoreBoard/QuickScore, incluyendo actualización y capacitación de nuevas de versiones.</t>
  </si>
  <si>
    <t>214-2024</t>
  </si>
  <si>
    <t xml:space="preserve">Prestar los servicios de consultoría para la revisión externa de análisis de Brechas, de cara a la certificación de la oficina de control interno en estándares de calidad / Certificación Internacional Quality Assessment, conforme a las Normas Internacionales de Auditoría Interna, incluyendo recomendaciones sobre la implementación de las normas NOGAI, que entran en vigor en enero de 2025. </t>
  </si>
  <si>
    <t>Servicio de consultoría para desarrollar el ejercicio de actualización y alineación estratégica teniendo en cuenta los cambios de entorno interno y externo, tendencias y mercado, con el objetivo de extender la hoja de ruta del Plan Estratégico al año 2026 y garantizar su concordancia con el Plan de Gobierno Nacional actual.</t>
  </si>
  <si>
    <t>205-2024</t>
  </si>
  <si>
    <t>Suministro de luminarias convencionales tipo LED en el edificio de Casa Matriz</t>
  </si>
  <si>
    <t>ILUMINACIONES TECNICAS S.A.</t>
  </si>
  <si>
    <t>221-2024</t>
  </si>
  <si>
    <t>Contratar la participación de tres (3) funcionarios de la compañía en el X Congreso Colombiano de Contratación Pública.</t>
  </si>
  <si>
    <t>212-2024</t>
  </si>
  <si>
    <t>Prestar sus servicios de envío de correo electrónico certificado incluido su soporte y mantenimiento</t>
  </si>
  <si>
    <t>CAMERFIRMA COLOMBIA SAS</t>
  </si>
  <si>
    <t>RUSBI JAIR ORDUZ GONZÁLEZ</t>
  </si>
  <si>
    <t>220-2024</t>
  </si>
  <si>
    <t xml:space="preserve">Compra de los elementos del SGSST, tales como elementos de confort (Elevadores de pantalla y descansa pies) con las condiciones ergonómicas necesarias, así como los elementos de dotación para los botiquines y la Brigada de emergencia que se requieran entre otros. </t>
  </si>
  <si>
    <t>218-2024</t>
  </si>
  <si>
    <t xml:space="preserve">Prestar el servicio de licenciamiento, mantenimiento y actualización del Software Midas. </t>
  </si>
  <si>
    <t>HEINSOHN BUSINESS TECHNOLOGY S.A BIC</t>
  </si>
  <si>
    <t>213-2024</t>
  </si>
  <si>
    <t>Participar como aliado estratégico y en presencia de marca en la 70a versión del Congreso Nacional de la Hotelería y ExpoCotelco 2024.</t>
  </si>
  <si>
    <t>ASOCIACION HOTELERA Y TURISTICA DE COLOMBIA</t>
  </si>
  <si>
    <t>223-2024</t>
  </si>
  <si>
    <t>Entrega en arrendamiento a EL ARRENDATARIO el uso y goce de la Oficina 404, ubicada en la Transversal 9 N° 55-97 Edificio VIMA de la ciudad de Bogotá D.C</t>
  </si>
  <si>
    <t>VIVIANA VIGOYA OROZCO</t>
  </si>
  <si>
    <t>215-2024</t>
  </si>
  <si>
    <t>Representar en calidad tanto activa como pasiva a LA PREVISORA S.A. en las audiencias de procesos judiciales, pre-judiciales, de responsabilidad fiscal, procedimientos administrativos, arbitramentos y en general en todo tipo de litigio que se sean asignadas, dentro del marco de las actividades relacionadas con la vicepresidencia Jurídica y la gerencia de Litigios.</t>
  </si>
  <si>
    <t>BM LAW &amp; BUSINESS SAS</t>
  </si>
  <si>
    <t>217-2024</t>
  </si>
  <si>
    <t xml:space="preserve">Representar en calidad tanto activa como pasiva a LA PREVISORA S.A. en los procesos judiciales, prejudiciales, de responsabilidad fiscal, procedimientos administrativos, arbitramentos y en general en todo tipo de litigio o procedimiento encomendado, dentro del marco de las competencias de la Vicepresidencia Jurídica de La Previsora S.A. </t>
  </si>
  <si>
    <t>ECONOMIA DERECHO Y SOCIEDAD S A S</t>
  </si>
  <si>
    <t>222-2024</t>
  </si>
  <si>
    <t>Prestar los servicios de apoyo operativo asistencial para la Gerencia de Litigios, con el fin de contribuir al registro de solicitudes de pago, trámite de facturas y completitud de campos de data relacionada con los Procesos Judiciales, Procedimientos Administrativos y Juicios Fiscales a nivel Nacional</t>
  </si>
  <si>
    <t xml:space="preserve">DIANA CATALINA GÓMEZ CARO </t>
  </si>
  <si>
    <t>224-2024</t>
  </si>
  <si>
    <t>225-2024</t>
  </si>
  <si>
    <t>Suministro de maletines y maletas identificadas con la marca LA PREVISORA S.A.</t>
  </si>
  <si>
    <t>Construir y realizar la ejecución de un plan de medios que permita gestionar la reputación y posicionamiento de marca, generar un relacionamiento con diferentes líderes de opinión y dar a conocer los diferentes resultados, productos y servicios de la Compañía.</t>
  </si>
  <si>
    <t>MARROQUINERA SAS</t>
  </si>
  <si>
    <t>MEDIA PRINT SOLUTIONS SAS</t>
  </si>
  <si>
    <t>226-2024</t>
  </si>
  <si>
    <t>227-2024</t>
  </si>
  <si>
    <t>Servicio de consultoría, que logre identificar la herramienta tecnológica o Inteligencia Artificial adecuada, para dar apoyo automatizado en los procesos de cumplimiento normativo y requerimientos jurídicos.</t>
  </si>
  <si>
    <t>JURIDICOS &amp; CONSULTORES ESPECIALIZADOS S.A.S</t>
  </si>
  <si>
    <t xml:space="preserve">Representar en calidad tanto activa como pasiva a LA PREVISORA S.A. en los procesos judiciales, pre-judiciales, de responsabilidad fiscal, procedimientos administrativos, arbitramentos y en general en todo tipo de litigio o procedimiento encomendado, dentro del marco de las actividades relacionadas con la vicepresidencia jurídica. </t>
  </si>
  <si>
    <t>SOLUCIONIS LEGAL S.A.S.</t>
  </si>
  <si>
    <t>228-2024</t>
  </si>
  <si>
    <t>230-2024</t>
  </si>
  <si>
    <t>Suministrar a título de compraventa una impresora código de barras 203DPI, ETHERNET, 300 MTS ZD230 ZEBRA.</t>
  </si>
  <si>
    <t>ACOBARRAS S A S</t>
  </si>
  <si>
    <t>Prestación del servicio de mantenimiento y soporte a los aplicativos LevinAssets (LA) y LevinAssets Mobile (LAM) y de equipos (dispositivos móviles) e Impresoras Zebra ZD 230, así como los servicios profesionales para usos múltiples.</t>
  </si>
  <si>
    <t>ORGANIZACION LEVIN DE COLOMBIA S.A.S.</t>
  </si>
  <si>
    <t>231-2024</t>
  </si>
  <si>
    <t>Prestar los servicios para el desarrollo, configuración e implementación de soluciones web en Salesforce,  para el cargue de documentos y la solicitud de cotizaciones de intermediarios de seguros.</t>
  </si>
  <si>
    <t>232-2024</t>
  </si>
  <si>
    <t>Representar en calidad tanto activa como pasiva a LA PREVISORA
S.A. en los procesos judiciales, prejudiciales, de responsabilidad fiscal, procedimientos administrativos, arbitramentos y en general en todo tipo de litigio o procedimiento encomendado, dentro del marco de las actividades relacionadas con la Vicepresidencia Jurídica.</t>
  </si>
  <si>
    <t>POSADA &amp; GUERRA ABOGADOS S.A.S.</t>
  </si>
  <si>
    <t>233-2024</t>
  </si>
  <si>
    <t>236-2024</t>
  </si>
  <si>
    <t>Participación de dos (2) funcionarios de la compañía en el VIII Simposio internacional de actuaria + Cursillo, a celebrarse en la ciudad de Bogotá.</t>
  </si>
  <si>
    <t>ASOCIACION COLOMBIANA DE ACTUARIOS</t>
  </si>
  <si>
    <t>SOLUCIONES JURÍDICAS
DE LA BARRERA S.A.S.</t>
  </si>
  <si>
    <t>Representar en calidad tanto activa como pasiva a LA PREVISORA S.A. en los procesos judiciales, prejudiciales, de responsabilidad fiscal, procedimientos administrativos, arbitramentos y en general en todo tipo de litigio o del marco de las actividades relacionadas con la Vicepresidencia Jurídica.</t>
  </si>
  <si>
    <t>243-2024</t>
  </si>
  <si>
    <t>244-2024</t>
  </si>
  <si>
    <t>Subgerencia De Infraestructura Y Servicios de Ti</t>
  </si>
  <si>
    <t>Prestación de los servicios de operación y administración del Contact Center a nivel nacional, bajo la modalidad de outsourcing.</t>
  </si>
  <si>
    <t xml:space="preserve">UNIÓN TEMPORAL COMWITEL 2024 </t>
  </si>
  <si>
    <t>Prestar el servicio de actualización de software y soporte técnico de los productos ORACLE.</t>
  </si>
  <si>
    <t>245-2024</t>
  </si>
  <si>
    <t xml:space="preserve">Desarrollar dos (2) workshops de sensibilización y/o comunicación sobre transformación y tendencias digitales mediante el uso de tecnologías inmersivas y metaverso. </t>
  </si>
  <si>
    <t>NEWRONA SAS</t>
  </si>
  <si>
    <t>247-2024</t>
  </si>
  <si>
    <t>248-2024</t>
  </si>
  <si>
    <t>Prestación de los servicios de planeación estratégica de Marketing 360, Endomarketing, PR, relacionamiento de medios de comunicación y gestión de reputación a nivel nacional.</t>
  </si>
  <si>
    <t>249-2024</t>
  </si>
  <si>
    <t>Prestación de servicios de capacitación a intermediarios mediante WEBINARS con énfasis en ventas de seguros.</t>
  </si>
  <si>
    <t>ABUNDITA S.A.S.</t>
  </si>
  <si>
    <t>Gerencia de Tecnología De La Información
Subgerencia de Mantenimiento de Sistemas de Información</t>
  </si>
  <si>
    <t>229-2024</t>
  </si>
  <si>
    <t xml:space="preserve">suministrar la Suite de Licenciamiento de la herramienta de gestión de servicios tecnológicos de la mesa de servicio, instalación, parametrización, soporte y mantenimiento. </t>
  </si>
  <si>
    <t>ARANDA SOFTWARE ANDINA S A S</t>
  </si>
  <si>
    <t>234-2024</t>
  </si>
  <si>
    <t>Contratar los servicios de una firma especializada en la búsqueda y selección de talento humano, que cuente con reconocimiento y experiencia en la consecución, evaluación, selección y presentación de candidatos altamente calificados que cumplan con los requisitos de las vacantes de nivel directivo de la compañía y realizar los estudios de seguridad de los candidatos.</t>
  </si>
  <si>
    <t>235-2024</t>
  </si>
  <si>
    <t>Prestar los servicios de asesoría legal estratégica que permita gestionar las relaciones laborales colectivas, con una perspectiva organizacional que tenga en cuenta el talento humano y las líneas estratégicas definidas por esta para lograr sus objetivos, así como los aspectos legales, comunicacionales y reputacionales de la Entidad.</t>
  </si>
  <si>
    <t>SCOLA ABOGADOS S.A.S.</t>
  </si>
  <si>
    <t>237-2024</t>
  </si>
  <si>
    <t>238-2024</t>
  </si>
  <si>
    <t>LEXIA ABOGADOS S.A.S.</t>
  </si>
  <si>
    <t>Prestar el servicio de soporte y mantenimiento de la herramienta de gestión de identidades denomina Oracle Identity Governance (OIG), que permite realizar los procesos de gestión de identidades, implementada en LA PREVISORA S.A.</t>
  </si>
  <si>
    <t>239-2024</t>
  </si>
  <si>
    <t>240-2024</t>
  </si>
  <si>
    <t>Realizar el avalúo NIIF con fines contables, y estudio de títulos a todos los activos fijos inmuebles urbanos de propiedad de LA
PREVISORA S.A</t>
  </si>
  <si>
    <t>Compra de merchandising (Material publicitario) identificadas con la marca LA PREVISORA
S.A.</t>
  </si>
  <si>
    <t>ESTIBOL S.A.S</t>
  </si>
  <si>
    <t>241-2024</t>
  </si>
  <si>
    <t>COLEGIO DE ABOGADOS ESPECIALIZADOS EN DERECHO DEL TRABAJO Y SEGURIDAD SOCIAL DE COLOMBIA</t>
  </si>
  <si>
    <t>Contratar la inscripción y participación de seis (6) funcionarios en el 42° Congreso Nacional de Derecho Laboral y Seguridad Social “El derecho laboral protagonista de grandes cambios en Colombia”.</t>
  </si>
  <si>
    <t>242-2024</t>
  </si>
  <si>
    <t>Suministrar 216 bonos de carbono para la compensación de 109.4 TonCo2e (Tonelada de Dióxido de Carbono Equivalente),
correspondientes a los años 2022 – 2023.</t>
  </si>
  <si>
    <t xml:space="preserve">CO2CERO S.A.S. </t>
  </si>
  <si>
    <t>246-2024</t>
  </si>
  <si>
    <t>Efectuar las calificaciones de pérdida de capacidad laboral (en adelante PCL) que afecten las indemnizaciones del amparo de Incapacidad Permanente de los seguros de accidentes personales o del ramo SOAT de las pólizas expedidas por LA PREVISORA S.A.</t>
  </si>
  <si>
    <t>PROTECCION ASEGURADORES COLOMBIANOS S.A. PROASCOL S.A.</t>
  </si>
  <si>
    <t>250-2024</t>
  </si>
  <si>
    <t>251-2024</t>
  </si>
  <si>
    <t>FUERZAS INTEGRALES Y SOLUCIONES S.A.S</t>
  </si>
  <si>
    <t>Participación de un (1) funcionario de LA PREVISORA S.A., en Curso Virtual de Suscripción de Facultativos.</t>
  </si>
  <si>
    <t>ASOCIACION COLOMBIANA DE REASEGUROS</t>
  </si>
  <si>
    <t xml:space="preserve">Suministro, instalación, certificación y capacitación de puntos de anclaje en la cubierta del edificio de Casa Matriz. </t>
  </si>
  <si>
    <t>252-2024</t>
  </si>
  <si>
    <t>253-2024</t>
  </si>
  <si>
    <t>Desarrollar y poner en funcionamiento el Sistema Unificado de Consulta de Intermediarios de Seguros – SUCIS Gremial.</t>
  </si>
  <si>
    <t>INVERFAS S.A</t>
  </si>
  <si>
    <t xml:space="preserve">Prestar el servicio de mantenimiento preventivo requerido para el correcto funcionamiento de los Toboganes de salvamento instalados en la entidad. </t>
  </si>
  <si>
    <t>COMERCIALIZADORA INTERNACIONAL GHANY COLOMBIA SOCIEDAD POR ACCIONES SIMPLIFICADA</t>
  </si>
  <si>
    <t>254-2024</t>
  </si>
  <si>
    <t>255-2024</t>
  </si>
  <si>
    <t>Prestación de los servicios de mantenimiento preventivo y correctivo de  la solución Adobe Present Central Pro-Output Server y Adobe Present Output Designer.</t>
  </si>
  <si>
    <t>MULTISOFTWARE TRANSACCIONAL SAS</t>
  </si>
  <si>
    <t>Prestar los servicios especializado de software que permita la automatización digital bajo la modalidad SaaS (Software as a Service), para la gestión integral del proceso de diligenciamiento del formulario de conocimiento del cliente para personas naturales y jurídicas cumpliendo los requisitos establecidos por la SUPERINTENDENCIA FINANCIERA DE COLOMBIA.</t>
  </si>
  <si>
    <t>256-2024</t>
  </si>
  <si>
    <t>Brindar el suministro y activación por suscripción de la membresía a la Asociación Colombiana de Empresas de Tecnología e Innovación Financiera - Colombia Fintech.</t>
  </si>
  <si>
    <t xml:space="preserve">ASOCIACION COLOMBIANA DE EMPRESAS DE TECNOLOGIA E INNOVACION FINANCIERA </t>
  </si>
  <si>
    <t>257-2024</t>
  </si>
  <si>
    <t>258-2024</t>
  </si>
  <si>
    <t>Gerencia de Cartera
Gerencia de Desarrollo Comercial
Oficina de cumplimiento y Líneas Financieras
Gerencia Técnica de SOAT</t>
  </si>
  <si>
    <t xml:space="preserve">Prestar el servicio que le permita administrar el proceso de emisión, custodia y administración de Pagarés desmaterializados, por cuenta propia y/o de terceros, a través del registro de los títulos a través  de la anotación en cuenta, de conformidad con lo regulado en las Leyes. </t>
  </si>
  <si>
    <t>DEPOSITO CENTRALIZADO DE VALORES DE COLOMBIA DECEVAL S.A.</t>
  </si>
  <si>
    <t>Contratar la póliza de seguro vida grupo deudor con anexo de incapacidad total y permanente, para los trabajadores y/o extrabajadores a los que LA PREVISORA S.A. COMPAÑÍA DE SEGUROS haya otorgado préstamo hipotecario y actualmente tengan saldo pendiente de este.</t>
  </si>
  <si>
    <t>259-2024</t>
  </si>
  <si>
    <t>260-2024</t>
  </si>
  <si>
    <t>Permitir acceso vía web para la consulta de bases de datos de información dispuesta por organismos nacionales e internacionales y obtener información de personas que cuenten con antecedentes delictuales asociados al LA/FT.</t>
  </si>
  <si>
    <t>Realizar la custodia, administración y ejercer todas las actividades necesarias para la prestación del servicio de emisión desmaterializada básica de acciones, asumiendo las responsabilidades de los servicios de depósito, emisión, administración de valores, según corresponda.</t>
  </si>
  <si>
    <t>261-2024</t>
  </si>
  <si>
    <t>262-2024</t>
  </si>
  <si>
    <t>Prestar el servicio de suscripción vía web por medio de su producto VLex Colombia Profesional, el cual contiene boletines diarios e información sobre legislación, jurisprudencia, doctrina, códigos, estatutos y regímenes económicos, todo clasificado actualizado sobre las normas, decretos y leyes, con acceso a 15 licencias especiales.</t>
  </si>
  <si>
    <t>COLOMBIA INFORMACIÓN LEGAL S.A.S.</t>
  </si>
  <si>
    <t>Contratar la póliza de seguro correspondiente al ramo de incendio y terremoto, la cual debe asegurar todo aquel inmueble hipotecado a favor de la Compañía, a nivel nacional.</t>
  </si>
  <si>
    <t>263-2024</t>
  </si>
  <si>
    <t>Prestar el servicio para la consulta de las aplicaciones informáticas SISA y CEXPER y envío de información en línea vía internet para la obtención de resultados de siniestralidad de los riesgos consultados.</t>
  </si>
  <si>
    <t>264-2024</t>
  </si>
  <si>
    <t>Prestar el servicio de actualización de software y soporte técnico en modalidad Enterprise para los productos licenciados de la vertical Database and Data Management de SAP, con que cuenta LA PREVISORA S.A SAP ASE Platform Edition Plataforma Unix/Linux para dieciocho (18) COREs.</t>
  </si>
  <si>
    <t>JUAN MANUEL GARCIA PINZON
JIMMY ALONSO ALBORNOZ CASTILLO</t>
  </si>
  <si>
    <t>300-2024-0241</t>
  </si>
  <si>
    <t>300-2024-0242</t>
  </si>
  <si>
    <t>Sucursal Yopal</t>
  </si>
  <si>
    <t>Prestar el servicio de Realizar actividad del día de la familia para los funcionarios.</t>
  </si>
  <si>
    <t>NATALIA RODRIGUEZ GONZALEZ</t>
  </si>
  <si>
    <t>CAJA SANTANDEREANA DE SUBSIDIO FAMILIAR CAJASAN</t>
  </si>
  <si>
    <t>300-2024-0243</t>
  </si>
  <si>
    <t>SARA RESTREPO ANGEL</t>
  </si>
  <si>
    <t>Prestar los servicios para realización de actividad de bienestar dia de la familia sucursal Armenia.</t>
  </si>
  <si>
    <t>300-2024-0244</t>
  </si>
  <si>
    <t>300-2024-0245</t>
  </si>
  <si>
    <t>Adquisición y puesta en marcha de 5 aires acondicinados para la sucursal.</t>
  </si>
  <si>
    <t>Prestar sus servicios de pasadía en casa finca turística cerca de la ciudad, incluido almuerzo y refrigerio para los funcionarios de la Sucursal Montería y sus familias.</t>
  </si>
  <si>
    <t>MUNDO MAGICO - AGENCIA DE VIAJES MONTERIA SAS</t>
  </si>
  <si>
    <t>300-2024-0246</t>
  </si>
  <si>
    <t>Prestar el servicio de pasadía para celebración del día de la familia segundo semestre para funcionarios y familia.</t>
  </si>
  <si>
    <t>ECO HOTELES MONACO S.A.S.</t>
  </si>
  <si>
    <t>300-2024-0247</t>
  </si>
  <si>
    <t>300-2024-0248</t>
  </si>
  <si>
    <t>Sucursal Neiva</t>
  </si>
  <si>
    <t>Servicio de mantenimiento preventivo, correctivo y cambio de la batería de la Planta Eléctrica de la Sucursal Neiva.</t>
  </si>
  <si>
    <t>Delimitar físicamente las áreas del local donde funciona la Sucursal Florencia.</t>
  </si>
  <si>
    <t>ELECTRO CEAL INGENIERIA SAS</t>
  </si>
  <si>
    <t>CONSTRUCTORA SAAVAR S.A.S.</t>
  </si>
  <si>
    <t>300-2024-0249</t>
  </si>
  <si>
    <t>300-2024-0251</t>
  </si>
  <si>
    <t xml:space="preserve">Prestar el servicio de evento día de la familia, sucursal Villavicencio.  </t>
  </si>
  <si>
    <t>Realizar las Adecuaciones generales en el local de la sucursal Florencia, incluyendo actividades de resanes, pintura interna y externa, instalaciones de cielo raso, muros y enchape en áreas de cocina, baños y fachada de la sucursal Florencia.</t>
  </si>
  <si>
    <t>MARSELLA HACIENDA ECOTURISTICA S.A.S.</t>
  </si>
  <si>
    <t>PROINCRAM ZOMAC S.A.S.</t>
  </si>
  <si>
    <t>300-2024-0250</t>
  </si>
  <si>
    <t>Sucursal Cartagena</t>
  </si>
  <si>
    <t>Compra de Horno Microondas
marca Haceb y su garantía.</t>
  </si>
  <si>
    <t>ASYCO S.A.S.</t>
  </si>
  <si>
    <t>FREDY CARLOS ANTEQUERA PEÑA</t>
  </si>
  <si>
    <t>300-2024-0252</t>
  </si>
  <si>
    <t>300-2024-0253</t>
  </si>
  <si>
    <t>Desarrollo de actividad cierre
de gestión Agentes y Agencias Sucursal Armenia.</t>
  </si>
  <si>
    <t>300-2024-0254</t>
  </si>
  <si>
    <t>300-2024-0255</t>
  </si>
  <si>
    <t>Suministro e instalación de sistema de oficina abierta para el funcionamiento de la sucursal Florencia.</t>
  </si>
  <si>
    <t>Suministrar 222 bonos para entradas a cine a cinemas Procinal (que incluye alimentación) para los funcionarios de la sucursal Medellin y oficina de indemnizaciones como actividad del día de la familia.</t>
  </si>
  <si>
    <t>CAJA DE COMPENSACION FAMILIAR DE ANTIOQUIA COMFAMA</t>
  </si>
  <si>
    <t>300-2024-0256</t>
  </si>
  <si>
    <t xml:space="preserve">300-2024-0257 </t>
  </si>
  <si>
    <t xml:space="preserve">Prestar el servicio de actividad de integración de los familiares y funcionarios.  </t>
  </si>
  <si>
    <t xml:space="preserve">Prestar el servicio de remodelación, suministro e instalación de muebles de cocina.  </t>
  </si>
  <si>
    <t>CAJA DE COMPENSACION FAMILIAR DEL HUILA</t>
  </si>
  <si>
    <t>JOHN FREDY GARZON CABRERA</t>
  </si>
  <si>
    <t>300-2024-0258</t>
  </si>
  <si>
    <t>300-2024-0260</t>
  </si>
  <si>
    <t>300-2024-0261</t>
  </si>
  <si>
    <t>Realizar actividad día de la familia funcionarios.</t>
  </si>
  <si>
    <t>AGROPARQUE LAS VILLAS S.A.S.</t>
  </si>
  <si>
    <t>300-2024-0262</t>
  </si>
  <si>
    <t xml:space="preserve">Prestar el servicio de restaurante
para celebrar el día de la familia de los funcionarios de la sucursal Pasto. </t>
  </si>
  <si>
    <t>300-2024-0263</t>
  </si>
  <si>
    <t>Mantenimiento de la carpa que cubre el comedor ubicado en la Suc. Centro Empresarial Corporativo.</t>
  </si>
  <si>
    <t xml:space="preserve">Centro Empresarial Corporativo </t>
  </si>
  <si>
    <t>WILSON JAVIER RODRIGUEZ ARANA</t>
  </si>
  <si>
    <t>DIANA MARIA LORA VILLARREAL</t>
  </si>
  <si>
    <t>RICARDO ANDREI PATIÑO ZAMBRANO</t>
  </si>
  <si>
    <t>300-2024-0264</t>
  </si>
  <si>
    <t xml:space="preserve">Prestación de servicios celebración evento cierre fin de año aliados sucursal Arauca. </t>
  </si>
  <si>
    <t>300-2024-0265</t>
  </si>
  <si>
    <t xml:space="preserve">Realizar la actividad de cierre de gestión del año 2024 para los funcionarios. </t>
  </si>
  <si>
    <t>300-2024-0266</t>
  </si>
  <si>
    <t>Prestación de servicio de comedor para 13 funcionarios con el fin de celebrar el día de la Familia.</t>
  </si>
  <si>
    <t>300-2024-0267</t>
  </si>
  <si>
    <t xml:space="preserve">Suministro de salon y alimentación para la actividad de cierre de gestión para los aliados estrategicos de la sucursal. </t>
  </si>
  <si>
    <t>INVERSIONES ALIMENTICIAS LA PAMPA S.A</t>
  </si>
  <si>
    <t>CARLOS MANUEL RIVERA DURAN</t>
  </si>
  <si>
    <t>ETHEL CAROLINA CERCHIARO FIGUEROA</t>
  </si>
  <si>
    <t>300-2024-0269</t>
  </si>
  <si>
    <t>Suministro e instalación de de aire acondicionado.</t>
  </si>
  <si>
    <t>300-2024-0271</t>
  </si>
  <si>
    <t xml:space="preserve">Prestación de servicios para la organización y ejecución del Evento denominado: Día de la familia dirigido a los funcionarios de La Previsora Sucursal Manizales. </t>
  </si>
  <si>
    <t>Sucursal Manizales</t>
  </si>
  <si>
    <t>NEVADO Y CAFE TURISMO S.A.S.</t>
  </si>
  <si>
    <t>300-2024-0272</t>
  </si>
  <si>
    <t xml:space="preserve">Prestar el servicio de cena del día de la familia para los funcionarios de la sucursal. </t>
  </si>
  <si>
    <t>300-2024-0273</t>
  </si>
  <si>
    <t>Actividad cierre año 2024 Agentes y Agencias dirigido a los aliados estratégicos.</t>
  </si>
  <si>
    <t>SUBS CORP S.A.S</t>
  </si>
  <si>
    <t>HERMANOS DUQUE S.A.S.</t>
  </si>
  <si>
    <t>300-2024-0274</t>
  </si>
  <si>
    <t>300-2024-0275</t>
  </si>
  <si>
    <t xml:space="preserve">Prestar el servicio de celebración día de la familia para funcionarios y nucleo familiar.  </t>
  </si>
  <si>
    <t>Prestar el servicio de actividad de cierre de gestión de los funcionarios.</t>
  </si>
  <si>
    <t>Sucursal Sincelejo</t>
  </si>
  <si>
    <t>YISETH CAROLINA BENITEZ BOHORQUEZ</t>
  </si>
  <si>
    <t>EDERSON RAFAEL ROMERO CASTRO</t>
  </si>
  <si>
    <t>300-2024-0276</t>
  </si>
  <si>
    <t>Servicio de realizar cierre de gestión año 2024 agentes y agencias de la sucursal.</t>
  </si>
  <si>
    <t>300-2024-0277</t>
  </si>
  <si>
    <t>300-2024-0278</t>
  </si>
  <si>
    <t>Prestar el servicio de restaurante para los funcionarios, cierre de gestión 2024.</t>
  </si>
  <si>
    <t>300-2024-0279</t>
  </si>
  <si>
    <t>Prestar el servicio de restaurante para los aliados, cierre de año 2024.</t>
  </si>
  <si>
    <t>300-2024-0283</t>
  </si>
  <si>
    <t>Prestación de servicios cierre de gestion para los funcionarios de la sucursal.</t>
  </si>
  <si>
    <t>300-2024-0285</t>
  </si>
  <si>
    <t xml:space="preserve">Prestar el servicio de actividad de cierre de gestión de los aliados. </t>
  </si>
  <si>
    <t>300-2024-0293</t>
  </si>
  <si>
    <t>Prestar el servicio de restaurante cierre de gestion comercial de la sucursal.</t>
  </si>
  <si>
    <t>300-2024-0291</t>
  </si>
  <si>
    <t>Prestar el servicio de catering para 22 personas, cierre de gestión funcionarios.</t>
  </si>
  <si>
    <t>300-2024-0292</t>
  </si>
  <si>
    <t xml:space="preserve">Contratar los servicios de un operador logístico para realizar la actividad de cierre de la
Sucursal Florencia año 2024 </t>
  </si>
  <si>
    <t>GRUPO LA COMARCA S.A.S.</t>
  </si>
  <si>
    <t>ARMANDO ALTAMIRANDA SIERRA</t>
  </si>
  <si>
    <t>ANDREA JHULIANA CALDERON CHILITO</t>
  </si>
  <si>
    <t>300-2024-0296</t>
  </si>
  <si>
    <t xml:space="preserve">Prestar el servicio de cierre de gestion fin de añoa para funcionarios. </t>
  </si>
  <si>
    <t>300-2024-0295</t>
  </si>
  <si>
    <t>300-2024-0298</t>
  </si>
  <si>
    <t>300-2024-0297</t>
  </si>
  <si>
    <t>Prestar el servicio de actividad cierre de gestion funcionarios.</t>
  </si>
  <si>
    <t>Prestar el servicio de restaurante cierre de gestion año 2024 agentes y agencias Pasto.</t>
  </si>
  <si>
    <t>SONIA ANGELICA BARBOSA REINA</t>
  </si>
  <si>
    <t>300-2024-0299</t>
  </si>
  <si>
    <t>300-2024-0300</t>
  </si>
  <si>
    <t>Prestar el servicio de reunión presencial de cierre de fin de año 2024 dirigido a agentes y agencias.</t>
  </si>
  <si>
    <t>300-2024-0301</t>
  </si>
  <si>
    <t>300-2024-0302</t>
  </si>
  <si>
    <t xml:space="preserve">Suministrar espacio, logistica, transporte y alimentación para la actividad de cierre de gestión año 2024 de la sucursal. </t>
  </si>
  <si>
    <t xml:space="preserve">Actividad cierre de gestión 2024 agentes y agencias. </t>
  </si>
  <si>
    <t>CARLOS EVER ROSAS SANCHEZ</t>
  </si>
  <si>
    <t>MARIA NATALI RODRIGUEZ TOBON</t>
  </si>
  <si>
    <t>INVERSIONES POPAYAN FOOD SAS</t>
  </si>
  <si>
    <t>300-2024-0303</t>
  </si>
  <si>
    <t>Prestación de servicio de 21 desayunos, con el fin de llevar a cabo el cierre de gestión de los aliados de la Sucursal Riohacha.</t>
  </si>
  <si>
    <t>300-2024-0306</t>
  </si>
  <si>
    <t>Realizar Inspección y mantenimiento a los sistemas de detección y extinción automática de incendio con
agentes limpios, bajo norma NFPA de los dos cuartos técnicos de la sucursal Medellin.</t>
  </si>
  <si>
    <t>300-2024-0307</t>
  </si>
  <si>
    <t xml:space="preserve">Celebración cierre de gestión año 2024 agentes y agencias. </t>
  </si>
  <si>
    <t>300-2024-0304</t>
  </si>
  <si>
    <t>CAMARA DE COMERCIO DE TUNJA</t>
  </si>
  <si>
    <t>DIANA CRISTINA CASTIBLANCO BELTRAN</t>
  </si>
  <si>
    <t>Realizar la reubicación de los aires acondicionados de la oficina de gerencia y el área de archivo de la sucursal Florencia.</t>
  </si>
  <si>
    <t>300-2024-0309</t>
  </si>
  <si>
    <t>300-2024-0308</t>
  </si>
  <si>
    <t>300-2024-0310</t>
  </si>
  <si>
    <t>300-2024-0311</t>
  </si>
  <si>
    <t>Prestar el servicio de Impresión,
suministro e instalación de elementos publicitarios requeridos para la sucursal Florencia.</t>
  </si>
  <si>
    <t>Prestar el servicio de Evento fin de año aliados Previsora Cartagena.</t>
  </si>
  <si>
    <t>LAURA ESTEFANIA YASPE CARVAJAL</t>
  </si>
  <si>
    <t>MARIA MILENA MONJE MORENO</t>
  </si>
  <si>
    <t>HERNANDO JESUS DE LA HOZ GONZALEZ</t>
  </si>
  <si>
    <t>Prestar servicios de organización y ejecución de una actividad empresarial de cierre de gestión 2024 con los intermediarios de la Sucursal.</t>
  </si>
  <si>
    <t>Prestar el suministro e instalación de extractores de olor.</t>
  </si>
  <si>
    <t>300-2024-0312</t>
  </si>
  <si>
    <t>300-2024-0315</t>
  </si>
  <si>
    <t>300-2024-0314</t>
  </si>
  <si>
    <t>realizar el mantenimiento de la
planta eléctrica de la sucursal Pasto.</t>
  </si>
  <si>
    <t xml:space="preserve">Prestar el servicio de salón para la realización del cierre de gestión 2024 dirigido a los funcionarios de la sucursal.  </t>
  </si>
  <si>
    <t>Suministro de dos (02) percheros
para la sucursal Pasto.</t>
  </si>
  <si>
    <t>300-2024-0317</t>
  </si>
  <si>
    <t>Remodelación, suministro e instalación de muebles para las oficinas de la sucursal.</t>
  </si>
  <si>
    <t>CLUB CAMPESTRE MONTE VERDE S.A.S.</t>
  </si>
  <si>
    <t>300-2024-0319</t>
  </si>
  <si>
    <t>Prestar el servicio de Evento fin de año aliados Previsora virtual Barranquilla, incluyendo brunch, alquiler de equipos
audiovisuales, salón de evento.</t>
  </si>
  <si>
    <t>300-2024-0323</t>
  </si>
  <si>
    <t>Prestar el servicio de salón para celebración del día de la familia de veintiún (21) funcionarios y colaboradores de la Sucursal Tunja</t>
  </si>
  <si>
    <t xml:space="preserve">300-2024-0259 </t>
  </si>
  <si>
    <t xml:space="preserve">Prestar el servicio para realizar el evento cierre de gestión año 2024 agentes y agencias. </t>
  </si>
  <si>
    <t xml:space="preserve">300-2024-0268 </t>
  </si>
  <si>
    <t>Realizar Mantenimiento de Aire
acondicionado Mini Split, y mantenimiento correctivo de luminarias led.</t>
  </si>
  <si>
    <t>300-2024-0280</t>
  </si>
  <si>
    <t>300-2024-0281</t>
  </si>
  <si>
    <t xml:space="preserve">Prestar sus servicios realizar la actividad de cierre de gestión 2024 con las agencias y agentes de la Sucursal Monteria. </t>
  </si>
  <si>
    <t>300-2024-0282</t>
  </si>
  <si>
    <t>300-2024-0284</t>
  </si>
  <si>
    <t xml:space="preserve">Prestar el servicio de atender la actividad para los funcionarios de la sucursal Cali y oficina de indemnizaciones zona centro. </t>
  </si>
  <si>
    <t>300-2024-0286</t>
  </si>
  <si>
    <t>Prestar el servicio para realizar actividad de cierre de gestión 2024 para los funcionarios de la sucursal.</t>
  </si>
  <si>
    <t>300-2024-0287</t>
  </si>
  <si>
    <t xml:space="preserve">Prestar el servicio de restaurante para los funcionarios de las sucursales. </t>
  </si>
  <si>
    <t>AD PRODUCCIONES S.A.S</t>
  </si>
  <si>
    <t>SIN UNIVERSAL S.A.S.</t>
  </si>
  <si>
    <t>ISABELLA BOLIVAR GARCES</t>
  </si>
  <si>
    <t xml:space="preserve">ANDRES EDUARDO HINOJOSA MENDOZA </t>
  </si>
  <si>
    <t>300-2024-0288</t>
  </si>
  <si>
    <t xml:space="preserve">Servicio de restaurante y atención del evento de cierre de gestión 2024. </t>
  </si>
  <si>
    <t>300-2024-0305</t>
  </si>
  <si>
    <t>300-2024-0313</t>
  </si>
  <si>
    <t>AUTOR CUC S.A.S.</t>
  </si>
  <si>
    <t>300-2024-0322</t>
  </si>
  <si>
    <t xml:space="preserve">Prestar el servicio de alimentación y atención a los intermediarios de la sucursal. </t>
  </si>
  <si>
    <t>300-2024-0316</t>
  </si>
  <si>
    <t>300-2024-0321</t>
  </si>
  <si>
    <t>Sucursal Quibdo</t>
  </si>
  <si>
    <t>YOHANNA EMERITA MOSQUERA MORENO</t>
  </si>
  <si>
    <t>CAJA DE COMPENSACION FAMILIAR DEL CHOCO</t>
  </si>
  <si>
    <t>300-2024-0289</t>
  </si>
  <si>
    <t>300-2024-0290</t>
  </si>
  <si>
    <t>300-2024-0294</t>
  </si>
  <si>
    <t>300-2024-0318</t>
  </si>
  <si>
    <t>265-2024</t>
  </si>
  <si>
    <t>Prestar el servicio de mantenimiento preventivo y correctivo a las unidades de aire acondicionado de precisión y confort instalados en Bogotá en las oficinas de la Vicepresidencia de Indemnizaciones.</t>
  </si>
  <si>
    <t>JESSNY TATIANA GARCIA CARVAJAL</t>
  </si>
  <si>
    <t>266-2024</t>
  </si>
  <si>
    <t>Contratar la póliza de hospitalización y cirugía de acuerdo con lo dispuesto en la Clausula 64 de la Convención Colectiva de Trabajo vigente, celebrada entre LA PREVISORA S.A. y la organización sindical SINTRAPREVI.</t>
  </si>
  <si>
    <t>ALLIANZ SEGUROS S A</t>
  </si>
  <si>
    <t>267-2024</t>
  </si>
  <si>
    <t>268-2024</t>
  </si>
  <si>
    <t>Prestar el servicio de Investigación y análisis de los casos reportados en la línea ética de LA PREVISORA S.A.</t>
  </si>
  <si>
    <t>Prestar los servicios para el desarrollo, implementación, uso, evaluación, entrega de resultados y elaboración de informes de pruebas psicotécnicas aplicadas a candidatos para suplir las vacantes de la planta de personal de LA PREVISORA S.A.</t>
  </si>
  <si>
    <t>THT THE TALENT SYSTEM S.A.S</t>
  </si>
  <si>
    <t>269-2024</t>
  </si>
  <si>
    <t>270-2024</t>
  </si>
  <si>
    <t xml:space="preserve">Contratar la póliza de seguro de vida para los trabajadores de LA PREVISORA S.A. </t>
  </si>
  <si>
    <t xml:space="preserve">Contratar la póliza de seguro de vida grupo - exequias para los trabajadores de LA PREVISORA S.A. </t>
  </si>
  <si>
    <t>271-2024</t>
  </si>
  <si>
    <t>272-2024</t>
  </si>
  <si>
    <t>Prestar el servicio de licenciamiento, mantenimiento y actualización del Software CERTAX.</t>
  </si>
  <si>
    <t xml:space="preserve">CONSULTORES PROFESIONALES ESPECIALIZADOS CONPROES S.A.S. </t>
  </si>
  <si>
    <t>Servicios especializados para estabilizar y asegurar la operación del proceso de facturación en medios y formatos electrónicos (emisión y recepción de facturas).</t>
  </si>
  <si>
    <t>JORGE ENRIQUE ALDANA</t>
  </si>
  <si>
    <t>PORCENTAJE DE EJECUCIÓN PRESUPUESTAL A 31 DICIEMBRE 2024</t>
  </si>
  <si>
    <t>PORCENTAJE DE EJECUCIÓN FÍSICA A 31 DICIEMBRE 2024</t>
  </si>
  <si>
    <t>TOOL CONSULTING S.A.S.</t>
  </si>
  <si>
    <t>GASEOSAS LUX S.A.S.</t>
  </si>
  <si>
    <t>SBS SEGUROS COLOMBIA S. A.</t>
  </si>
  <si>
    <t>CONSULTORIA ORGANIZACIONAL S.A.S.</t>
  </si>
  <si>
    <t>Adquirir los servicios especializados de INFOLAFT en el ámbito de SARLAFT (Sistema de Administración de Riesgos para la Prevención del Lavado de Activos y Financiamiento del Terrorismo), con un enfoque específico en el manejo de Listas de Personas Expuestas Políticamente (PEP). Donde INFOLAFT se compromete a entregar Listas de Personas Expuestas Políticamente (PEP) y contar con listas de Personas Expuestas Políticamente de forma actualizada.</t>
  </si>
  <si>
    <t>Servicio de realizar actividad de cierre de año 2024 para los aliados de La Previsora s.a. sucursal Yopal.</t>
  </si>
  <si>
    <t>Actividad cierre de gestión Funcionarios Sucursal Armenia 2024.</t>
  </si>
  <si>
    <t>Actividad cierre año 2024 dirigido a los funcionarios de La Previsora S.A. Sucursal Manizales.</t>
  </si>
  <si>
    <t>Prestar sus servicios para realizar la actividad de cierre de gestión 2024 de los funcionarios de la Sucursal Monteria.</t>
  </si>
  <si>
    <t>suministrar un aire acondicionado nuevo instalado y en perfecto funcionamiento.</t>
  </si>
  <si>
    <t>Suministro de muebles y elementos requeridos para el funcionamiento de la sucursal Florencia.</t>
  </si>
  <si>
    <t>Sucursal Ibagué</t>
  </si>
  <si>
    <t>Sucursal Cúcuta</t>
  </si>
  <si>
    <t>NOMBRE DE INTERVENTOR O SUPERVISOR</t>
  </si>
  <si>
    <t>AÑO SUSCRIPCIÓN</t>
  </si>
  <si>
    <t>Sucursal Popayán</t>
  </si>
  <si>
    <t>Sucursal Buenaventura</t>
  </si>
  <si>
    <t>300-2024-0320</t>
  </si>
  <si>
    <t>300-2024-0232</t>
  </si>
  <si>
    <t>servicio de Adquisición televisor Smart 60” nuevo</t>
  </si>
  <si>
    <t>COLOMBIANA DE COMERCIO S.A.</t>
  </si>
  <si>
    <t>300-2024-0270</t>
  </si>
  <si>
    <t>Prestar el servicio de Brunch y musica en vivo.</t>
  </si>
  <si>
    <t>ZELVA ROOFTOP SAS</t>
  </si>
  <si>
    <t>ANDRES MAURICIO GARCIA SALAZAR</t>
  </si>
  <si>
    <t>Contrato no encontrado publicado</t>
  </si>
  <si>
    <t>https://www.contratos.gov.co/consultas/detalleProceso.do?numConstancia=17-4-7043852&amp;g-recaptcha-response=03AFcWeA7m_xdpGjrUA2Sm_F8_9pcibRdl3ET3PEkkB3dZ6LZ7cgswGUAZIJZ0Djub2wt91tcsZXWc4Ohg7w3V-hK5FPRBK0_eY1KXrWNZUqUKpM3UGubCBdQGLVBE1kftT5UC7q9_dzMpCP1uleBErylMybHzf-plIFrlVJYAfaP6LaHNSRuMzhl06fkVuXm4Nm3NtWD0PEqRgw3F9AtsLQUhDyquPIKmvCaRwlmpmaMycD8tnFaMCqy8U0dxrQy0RJh1G40qubaWlHPzyKHFgojKUzvtOcwiXLsPt5NrG8J9BCm8GPzJgOlOVpfilnBdxFFbgcCJxmktDR4OpSXKiHR3pDuDx2urEMSEClFXr2FDYxPih52oDqSi7ufeuZlFnhUt-AT5XLZPsyiDfX3_evQs3Au6akFUWuTWqM4WAOj2OSaBmItPfX2n5NVmqcriniQ2I2mREPTSX_28BVCXkexu1TiEk-v8EFteMsHAaWw1sGmrvb7NDTCIhie2_Vlb9fioCEd-FxtFc7Ydn0tj6-JSAn3IMeHxO59cnbJIziKHX-lKx5epa8yyCcyVPTl6YHw3GRY1j73ZBVud8b5sy8vYQzcZT_0bGzDK3sY8E0_Ro9wGkD3ag_pQFwZdWRoUHG-pi0fwW-OAP8G8o6HPEqKsI-Ij50SWGweR7MWeK_qalMT4sXMFGRyDcQGfU9yutVBGMt6ZJb15ZsWe2egg8OD4jrsE7jG4H5BVapbEuLRfmkjPD8vnj_d1pjbTnptEDDd4yk-gVGEXLBLIS3WRaPnErkeXHcCdEgMVRsT33yk0hfuJripQOKABeGvtcS9qKQ3tbaDUBTNrgH-X9Rn5Bfj8-BODb_yldZ2reFm0y3TZUg1A3oefdRY</t>
  </si>
  <si>
    <t>https://www.secop.gov.co/CO1BusinessLine/Tendering/BuyerWorkArea/Index?docUniqueIdentifier=CO1.BDOS.5895592&amp;prevCtxUrl=https%3a%2f%2fwww.secop.gov.co%2fCO1BusinessLine%2fTendering%2fBuyerDossierWorkspace%2fIndex%3fallWords2Search%3d006-2019%26createDateFrom%3d27%2f09%2f2023+16%3a43%3a29%26createDateTo%3d27%2f03%2f2024+16%3a43%3a29%26filteringState%3d1%26sortingState%3dLastModifiedDESC%26showAdvancedSearch%3dFalse%26showAdvancedSearchFields%3dFalse%26folderCode%3dALL%26selectedDossier%3dCO1.BDOS.5895592%26selectedRequest%3dCO1.REQ.6013199%26&amp;prevCtxLbl=Procesos+de+la+Entidad+Estatal</t>
  </si>
  <si>
    <t>https://community.secop.gov.co/Public/Tendering/ContractNoticePhases/View?PPI=CO1.PPI.35082242&amp;isFromPublicArea=True&amp;isModal=False</t>
  </si>
  <si>
    <t>https://www.secop.gov.co/CO1BusinessLine/Tendering/ProcedureEdit/View?DocUniqueIdentifier=CO1.REQ.3145911&amp;PrevCtxLbl=Work+Area&amp;PrevCtxUrl=https%3a%2f%2fwww.secop.gov.co%2fCO1BusinessLine%2fTendering%2fBuyerWorkArea%2fIndex%3fDocUniqueIdentifier%3dCO1.BDOS.3062386&amp;Messages=Modificaci%C3%B3n%20aplicada%20%20|Success</t>
  </si>
  <si>
    <t>https://community.secop.gov.co/Public/Tendering/ContractNoticePhases/View?PPI=CO1.PPI.23092358&amp;isFromPublicArea=True&amp;isModal=False</t>
  </si>
  <si>
    <t>https://community.secop.gov.co/Public/Tendering/ContractNoticePhases/View?PPI=CO1.PPI.24551054&amp;isFromPublicArea=True&amp;isModal=False</t>
  </si>
  <si>
    <t>https://www.secop.gov.co/CO1BusinessLine/Tendering/ProcedureEdit/Amendment?ProfileName=CCE-11-Procedimiento_Publicidad&amp;PPI=CO1.PPI.23658873&amp;DocUniqueName=Aditamento&amp;DocTypeName=NextWay.Entities.Marketplace.Tendering.RequestAmendment&amp;ProfileVersion=10&amp;DocUniqueIdentifier=CO1.AMD.3225743&amp;prevCtxUrl=https%3a%2f%2fwww.secop.gov.co%3a443%2fCO1BusinessLine%2fTendering%2fProcedureEdit%2fAmendment%3fDocUniqueIdentifier%3dCO1.AMD.3225743&amp;prevCtxLbl=Proceso</t>
  </si>
  <si>
    <t>https://www.secop.gov.co/CO1BusinessLine/Tendering/ProcedureEdit/View?DocUniqueIdentifier=CO1.REQ.4239863&amp;PrevCtxLbl=Work+Area&amp;PrevCtxUrl=https%3a%2f%2fwww.secop.gov.co%2fCO1BusinessLine%2fTendering%2fBuyerWorkArea%2fIndex%3fDocUniqueIdentifier%3dCO1.BDOS.4142686&amp;Messages=Modificaci%C3%B3n%20aplicada%20%20|Success</t>
  </si>
  <si>
    <t>https://www.secop.gov.co/CO1BusinessLine/Tendering/ProcedureEdit/View?docUniqueIdentifier=CO1.REQ.4222791&amp;prevCtxUrl=https%3a%2f%2fwww.secop.gov.co%2fCO1BusinessLine%2fTendering%2fBuyerDossierWorkspace%2fIndex%3freference%3d041-2023%26createDateFrom%3d01%2f01%2f2022+16%3a18%3a00%26createDateTo%3d17%2f05%2f2023+16%3a18%3a00%26filteringState%3d0%26sortingState%3dLastModifiedDESC%26showAdvancedSearch%3dTrue%26showAdvancedSearchFields%3dFalse%26advSrchFolderCode%3dALL%26selectedDossier%3dCO1.BDOS.4126526%26selectedRequest%3dCO1.REQ.4222791%26&amp;prevCtxLbl=Procesos+de+la+Entidad+Estatal</t>
  </si>
  <si>
    <t>https://community.secop.gov.co/Public/Tendering/ContractNoticePhases/View?PPI=CO1.PPI.28494892&amp;isFromPublicArea=True&amp;isModal=False</t>
  </si>
  <si>
    <t>https://community.secop.gov.co/Public/Tendering/ContractNoticePhases/View?PPI=CO1.PPI.25571488&amp;isFromPublicArea=True&amp;isModal=False</t>
  </si>
  <si>
    <t>https://www.secop.gov.co/CO1BusinessLine/Tendering/BuyerWorkArea/Index?docUniqueIdentifier=CO1.BDOS.4683194&amp;prevCtxUrl=https%3a%2f%2fwww.secop.gov.co%2fCO1BusinessLine%2fTendering%2fBuyerDossierWorkspace%2fIndex%3freference%3d079-2023%26createDateFrom%3d04%2f03%2f2023+20%3a22%3a00%26createDateTo%3d04%2f09%2f2023+20%3a22%3a00%26filteringState%3d0%26sortingState%3dLastModifiedDESC%26showAdvancedSearch%3dTrue%26showAdvancedSearchFields%3dFalse%26advSrchFolderCode%3dALL%26selectedDossier%3dCO1.BDOS.4683194%26selectedRequest%3dCO1.REQ.4789028%26&amp;prevCtxLbl=Procesos+de+la+Entidad+Estatal</t>
  </si>
  <si>
    <t>https://www.secop.gov.co/CO1BusinessLine/Tendering/ProcedureEdit/View?DocUniqueIdentifier=CO1.REQ.5226523&amp;PrevCtxLbl=Work+Area&amp;PrevCtxUrl=https%3a%2f%2fwww.secop.gov.co%2fCO1BusinessLine%2fTendering%2fBuyerWorkArea%2fIndex%3fDocUniqueIdentifier%3dCO1.BDOS.5111782&amp;Messages=Modificaci%C3%B3n%20aplicada%20%20|Success</t>
  </si>
  <si>
    <t>https://community.secop.gov.co/Public/Tendering/ContractNoticePhases/View?PPI=CO1.PPI.28551002&amp;isFromPublicArea=True&amp;isModal=False</t>
  </si>
  <si>
    <t>https://www.secop.gov.co/CO1BusinessLine/Tendering/BuyerWorkArea/Index?docUniqueIdentifier=CO1.BDOS.5136146&amp;prevCtxUrl=https%3a%2f%2fwww.secop.gov.co%2fCO1BusinessLine%2fTendering%2fBuyerDossierWorkspace%2fIndex%3freference%3d086-2023%26createDateFrom%3d07%2f05%2f2023+23%3a03%3a00%26createDateTo%3d07%2f11%2f2023+23%3a03%3a00%26filteringState%3d0%26sortingState%3dLastModifiedDESC%26showAdvancedSearch%3dTrue%26showAdvancedSearchFields%3dFalse%26advSrchFolderCode%3dALL%26selectedDossier%3dCO1.BDOS.5136146%26selectedRequest%3dCO1.REQ.5250801%26&amp;prevCtxLbl=Procesos+de+la+Entidad+Estatal</t>
  </si>
  <si>
    <t>https://www.secop.gov.co/CO1BusinessLine/Tendering/ProcedureEdit/View?DocUniqueIdentifier=CO1.REQ.5024146&amp;PrevCtxLbl=Work+Area&amp;PrevCtxUrl=https%3a%2f%2fwww.secop.gov.co%2fCO1BusinessLine%2fTendering%2fBuyerWorkArea%2fIndex%3fDocUniqueIdentifier%3dCO1.BDOS.4914434&amp;Messages=Modificaci%C3%B3n%20aplicada%20%20|Success</t>
  </si>
  <si>
    <t>https://community.secop.gov.co/Public/Tendering/ContractNoticePhases/View?PPI=CO1.PPI.28173247&amp;isFromPublicArea=True&amp;isModal=False</t>
  </si>
  <si>
    <t>https://community.secop.gov.co/Public/Tendering/ContractNoticePhases/View?PPI=CO1.PPI.28171245&amp;isFromPublicArea=True&amp;isModal=False</t>
  </si>
  <si>
    <t>https://community.secop.gov.co/Public/Tendering/ContractNoticePhases/View?PPI=CO1.PPI.29507152&amp;isFromPublicArea=True&amp;isModal=False</t>
  </si>
  <si>
    <t>https://community.secop.gov.co/Public/Tendering/ContractNoticePhases/View?PPI=CO1.PPI.29547183&amp;isFromPublicArea=True&amp;isModal=False</t>
  </si>
  <si>
    <t>https://www.secop.gov.co/CO1BusinessLine/Tendering/ProcedureEdit/View?docUniqueIdentifier=CO1.REQ.6541346&amp;prevCtxUrl=https%3a%2f%2fwww.secop.gov.co%2fCO1BusinessLine%2fTendering%2fBuyerDossierWorkspace%2fIndex%3fallWords2Search%3d008-2024%26createDateFrom%3d03%2f04%2f2024+21%3a58%3a09%26createDateTo%3d03%2f10%2f2024+21%3a58%3a09%26filteringState%3d1%26sortingState%3dLastModifiedDESC%26showAdvancedSearch%3dFalse%26showAdvancedSearchFields%3dFalse%26folderCode%3dALL%26selectedDossier%3dCO1.BDOS.6416054%26selectedRequest%3dCO1.REQ.6541346%26&amp;prevCtxLbl=Procesos+de+la+Entidad+Estatal</t>
  </si>
  <si>
    <t>https://community.secop.gov.co/Public/Tendering/ContractNoticePhases/View?PPI=CO1.PPI.29646542&amp;isFromPublicArea=True&amp;isModal=False</t>
  </si>
  <si>
    <t>https://community.secop.gov.co/Public/Tendering/ContractNoticePhases/View?PPI=CO1.PPI.34730206&amp;isFromPublicArea=True&amp;isModal=False</t>
  </si>
  <si>
    <t>https://community.secop.gov.co/Public/Tendering/ContractNoticePhases/View?PPI=CO1.PPI.32109234&amp;isFromPublicArea=True&amp;isModal=False</t>
  </si>
  <si>
    <t>https://www.secop.gov.co/CO1BusinessLine/Tendering/ProcedureEdit/View?docUniqueIdentifier=CO1.REQ.6541651&amp;prevCtxUrl=https%3a%2f%2fwww.secop.gov.co%2fCO1BusinessLine%2fTendering%2fBuyerDossierWorkspace%2fIndex%3fallWords2Search%3d012-2024%26createDateFrom%3d03%2f04%2f2024+21%3a59%3a05%26createDateTo%3d03%2f10%2f2024+21%3a59%3a05%26filteringState%3d1%26sortingState%3dLastModifiedDESC%26showAdvancedSearch%3dFalse%26showAdvancedSearchFields%3dFalse%26folderCode%3dALL%26selectedDossier%3dCO1.BDOS.6416542%26selectedRequest%3dCO1.REQ.6541651%26&amp;prevCtxLbl=Procesos+de+la+Entidad+Estatal</t>
  </si>
  <si>
    <t>https://community.secop.gov.co/Public/Tendering/ContractNoticePhases/View?PPI=CO1.PPI.32098023&amp;isFromPublicArea=True&amp;isModal=False</t>
  </si>
  <si>
    <t>https://community.secop.gov.co/Public/Tendering/ContractNoticePhases/View?PPI=CO1.PPI.34833008&amp;isFromPublicArea=True&amp;isModal=False</t>
  </si>
  <si>
    <t>https://community.secop.gov.co/Public/Tendering/ContractNoticePhases/View?PPI=CO1.PPI.34829456&amp;isFromPublicArea=True&amp;isModal=False</t>
  </si>
  <si>
    <t>https://www.secop.gov.co/CO1BusinessLine/Tendering/ProcedureEdit/View?docUniqueIdentifier=CO1.REQ.6548476&amp;prevCtxUrl=https%3a%2f%2fwww.secop.gov.co%2fCO1BusinessLine%2fTendering%2fBuyerDossierWorkspace%2fIndex%3fallWords2Search%3d016-2024%26createDateFrom%3d03%2f04%2f2024+22%3a01%3a38%26createDateTo%3d03%2f10%2f2024+22%3a01%3a38%26filteringState%3d1%26sortingState%3dLastModifiedDESC%26showAdvancedSearch%3dFalse%26showAdvancedSearchFields%3dFalse%26folderCode%3dALL%26selectedDossier%3dCO1.BDOS.6423274%26selectedRequest%3dCO1.REQ.6548476%26&amp;prevCtxLbl=Procesos+de+la+Entidad+Estatal</t>
  </si>
  <si>
    <t>https://community.secop.gov.co/Public/Tendering/ContractNoticePhases/View?PPI=CO1.PPI.34733948&amp;isFromPublicArea=True&amp;isModal=False</t>
  </si>
  <si>
    <t>https://community.secop.gov.co/Public/Tendering/ContractNoticePhases/View?PPI=CO1.PPI.36026337&amp;isFromPublicArea=True&amp;isModal=False</t>
  </si>
  <si>
    <t>https://community.secop.gov.co/Public/Tendering/ContractNoticePhases/View?PPI=CO1.PPI.35648608&amp;isFromPublicArea=True&amp;isModal=False</t>
  </si>
  <si>
    <t>https://www.secop.gov.co/CO1BusinessLine/Tendering/ProcedureEdit/View?docUniqueIdentifier=CO1.REQ.6771342&amp;prevCtxUrl=https%3a%2f%2fwww.secop.gov.co%2fCO1BusinessLine%2fTendering%2fBuyerDossierWorkspace%2fIndex%3fallWords2Search%3d021-2024%26createDateFrom%3d08%2f04%2f2024+15%3a00%3a23%26createDateTo%3d08%2f10%2f2024+15%3a00%3a23%26filteringState%3d1%26sortingState%3dLastModifiedDESC%26showAdvancedSearch%3dFalse%26showAdvancedSearchFields%3dFalse%26folderCode%3dALL%26selectedDossier%3dCO1.BDOS.6425701%26selectedRequest%3dCO1.REQ.6771342%26&amp;prevCtxLbl=Procesos+de+la+Entidad+Estatal</t>
  </si>
  <si>
    <t>https://community.secop.gov.co/Public/Tendering/ContractNoticePhases/View?PPI=CO1.PPI.30375605&amp;isFromPublicArea=True&amp;isModal=False</t>
  </si>
  <si>
    <t>https://community.secop.gov.co/Public/Tendering/ContractNoticePhases/View?PPI=CO1.PPI.35589074&amp;isFromPublicArea=True&amp;isModal=False</t>
  </si>
  <si>
    <t>https://community.secop.gov.co/Public/Tendering/ContractNoticePhases/View?PPI=CO1.PPI.30367668&amp;isFromPublicArea=True&amp;isModal=False</t>
  </si>
  <si>
    <t>https://community.secop.gov.co/Public/Tendering/ContractNoticePhases/View?PPI=CO1.PPI.34828018&amp;isFromPublicArea=True&amp;isModal=False</t>
  </si>
  <si>
    <t>https://www.secop.gov.co/CO1BusinessLine/Tendering/ProcedureEdit/View?ProfileName=CCE-11-Procedimiento_Publicidad&amp;PPI=CO1.PPI.31791355&amp;DocUniqueName=Consulta&amp;DocTypeName=NextWay.Entities.Marketplace.Tendering.ProcedureRequest&amp;ProfileVersion=12&amp;DocUniqueIdentifier=CO1.REQ.6238696&amp;prevCtxUrl=https%3a%2f%2fwww.secop.gov.co%2fCO1BusinessLine%2fTendering%2fBuyerWorkArea%2fIndex%3fDocUniqueIdentifier%3dCO1.BDOS.6117191&amp;prevCtxLbl=&amp;Messages=Publicado%20|Success</t>
  </si>
  <si>
    <t>https://www.secop.gov.co/CO1BusinessLine/Tendering/ProcedureEdit/View?docUniqueIdentifier=CO1.REQ.6551110&amp;prevCtxUrl=https%3a%2f%2fwww.secop.gov.co%2fCO1BusinessLine%2fTendering%2fBuyerDossierWorkspace%2fIndex%3fallWords2Search%3d027-2024%26createDateFrom%3d03%2f04%2f2024+22%3a05%3a53%26createDateTo%3d03%2f10%2f2024+22%3a05%3a53%26filteringState%3d1%26sortingState%3dLastModifiedDESC%26showAdvancedSearch%3dFalse%26showAdvancedSearchFields%3dFalse%26folderCode%3dALL%26selectedDossier%3dCO1.BDOS.6425585%26selectedRequest%3dCO1.REQ.6551110%26&amp;prevCtxLbl=Procesos+de+la+Entidad+Estatal</t>
  </si>
  <si>
    <t>https://www.secop.gov.co/CO1BusinessLine/Tendering/ProcedureEdit/View?docUniqueIdentifier=CO1.REQ.6773077&amp;prevCtxUrl=https%3a%2f%2fwww.secop.gov.co%2fCO1BusinessLine%2fTendering%2fBuyerDossierWorkspace%2fIndex%3fallWords2Search%3d028-2024%26createDateFrom%3d03%2f04%2f2024+22%3a19%3a55%26createDateTo%3d03%2f10%2f2024+22%3a19%3a55%26filteringState%3d1%26sortingState%3dLastModifiedDESC%26showAdvancedSearch%3dFalse%26showAdvancedSearchFields%3dFalse%26folderCode%3dALL%26selectedDossier%3dCO1.BDOS.6645895%26selectedRequest%3dCO1.REQ.6773077%26&amp;prevCtxLbl=Procesos+de+la+Entidad+Estatal</t>
  </si>
  <si>
    <t>https://www.secop.gov.co/CO1BusinessLine/Documents/DocumentAlternateUpload/Index?signatureType=&amp;saveToCompanyDocs=True&amp;asPopupView=true&amp;CallBackUrl=/CO1BusinessLine/Tendering/RequestContractDocuments/OnDocumentsUploaded?mkey=1b86456b_12ce_4cbf_8183_4e0610710c1b.ef7ae366_5274_4df6_88eb_a83e6937953e</t>
  </si>
  <si>
    <t>https://www.secop.gov.co/CO1BusinessLine/Tendering/ProcedureEdit/View?docUniqueIdentifier=CO1.REQ.6551058&amp;prevCtxUrl=https%3a%2f%2fwww.secop.gov.co%2fCO1BusinessLine%2fTendering%2fBuyerDossierWorkspace%2fIndex%3fallWords2Search%3d030-2024%26createDateFrom%3d03%2f04%2f2024+22%3a05%3a16%26createDateTo%3d03%2f10%2f2024+22%3a05%3a16%26filteringState%3d1%26sortingState%3dLastModifiedDESC%26showAdvancedSearch%3dFalse%26showAdvancedSearchFields%3dFalse%26folderCode%3dALL%26selectedDossier%3dCO1.BDOS.6425726%26selectedRequest%3dCO1.REQ.6551058%26&amp;prevCtxLbl=Procesos+de+la+Entidad+Estatal</t>
  </si>
  <si>
    <t>https://www.secop.gov.co/CO1BusinessLine/Tendering/ProcedureEdit/View?docUniqueIdentifier=CO1.REQ.6772922&amp;prevCtxUrl=https%3a%2f%2fwww.secop.gov.co%2fCO1BusinessLine%2fTendering%2fBuyerDossierWorkspace%2fIndex%3fallWords2Search%3d031-2024%26createDateFrom%3d03%2f04%2f2024+22%3a19%3a08%26createDateTo%3d03%2f10%2f2024+22%3a19%3a08%26filteringState%3d1%26sortingState%3dLastModifiedDESC%26showAdvancedSearch%3dFalse%26showAdvancedSearchFields%3dFalse%26folderCode%3dALL%26selectedDossier%3dCO1.BDOS.6645675%26selectedRequest%3dCO1.REQ.6772922%26&amp;prevCtxLbl=Procesos+de+la+Entidad+Estatal</t>
  </si>
  <si>
    <t>https://www.secop.gov.co/CO1BusinessLine/Tendering/ProcedureEdit/Update?DocUniqueIdentifier=CO1.REQ.6009996</t>
  </si>
  <si>
    <t>https://www.secop.gov.co/CO1BusinessLine/Tendering/BuyerWorkArea/Index?docUniqueIdentifier=CO1.BDOS.5895425&amp;prevCtxUrl=https%3a%2f%2fwww.secop.gov.co%2fCO1BusinessLine%2fTendering%2fBuyerDossierWorkspace%2fIndex%3fcreateDateFrom%3d27%2f09%2f2023+13%3a36%3a41%26createDateTo%3d27%2f03%2f2024+13%3a36%3a41%26filteringState%3d1%26sortingState%3dLastModifiedDESC%26showAdvancedSearch%3dFalse%26showAdvancedSearchFields%3dFalse%26folderCode%3dALL%26selectedDossier%3dCO1.BDOS.5895425%26selectedRequest%3dCO1.REQ.6013020%26&amp;prevCtxLbl=Procesos+de+la+Entidad+Estatal</t>
  </si>
  <si>
    <t>https://www.secop.gov.co/CO1BusinessLine/Tendering/BuyerWorkArea/Index?docUniqueIdentifier=CO1.BDOS.5892583&amp;prevCtxUrl=https%3a%2f%2fwww.secop.gov.co%2fCO1BusinessLine%2fTendering%2fBuyerDossierWorkspace%2fIndex%3fcreateDateFrom%3d26%2f09%2f2023+20%3a17%3a07%26createDateTo%3d26%2f03%2f2024+20%3a17%3a07%26filteringState%3d1%26sortingState%3dLastModifiedDESC%26showAdvancedSearch%3dFalse%26showAdvancedSearchFields%3dFalse%26folderCode%3dALL%26selectedDossier%3dCO1.BDOS.5892583%26selectedRequest%3dCO1.REQ.6010612%26&amp;prevCtxLbl=Procesos+de+la+Entidad+Estatal</t>
  </si>
  <si>
    <t>https://www.secop.gov.co/CO1BusinessLine/Tendering/ProcedureEdit/View?docUniqueIdentifier=CO1.REQ.6774165&amp;prevCtxUrl=https%3a%2f%2fwww.secop.gov.co%2fCO1BusinessLine%2fTendering%2fBuyerDossierWorkspace%2fIndex%3fallWords2Search%3d035-2024%26createDateFrom%3d03%2f04%2f2024+22%3a20%3a23%26createDateTo%3d03%2f10%2f2024+22%3a20%3a23%26filteringState%3d1%26sortingState%3dLastModifiedDESC%26showAdvancedSearch%3dFalse%26showAdvancedSearchFields%3dFalse%26folderCode%3dALL%26selectedDossier%3dCO1.BDOS.6646892%26selectedRequest%3dCO1.REQ.6774165%26&amp;prevCtxLbl=Procesos+de+la+Entidad+Estatal</t>
  </si>
  <si>
    <t>https://www.secop.gov.co/CO1BusinessLine/Tendering/ProcedureEdit/View?docUniqueIdentifier=CO1.REQ.6550950&amp;prevCtxUrl=https%3a%2f%2fwww.secop.gov.co%2fCO1BusinessLine%2fTendering%2fBuyerDossierWorkspace%2fIndex%3fallWords2Search%3d036-2024%26createDateFrom%3d03%2f04%2f2024+22%3a06%3a53%26createDateTo%3d03%2f10%2f2024+22%3a06%3a53%26filteringState%3d1%26sortingState%3dLastModifiedDESC%26showAdvancedSearch%3dFalse%26showAdvancedSearchFields%3dFalse%26folderCode%3dALL%26selectedDossier%3dCO1.BDOS.6425746%26selectedRequest%3dCO1.REQ.6550950%26&amp;prevCtxLbl=Procesos+de+la+Entidad+Estatal</t>
  </si>
  <si>
    <t>https://www.secop.gov.co/CO1BusinessLine/Tendering/ProcedureEdit/View?docUniqueIdentifier=CO1.REQ.6551049&amp;prevCtxUrl=https%3a%2f%2fwww.secop.gov.co%2fCO1BusinessLine%2fTendering%2fBuyerDossierWorkspace%2fIndex%3fallWords2Search%3d037-2024%26createDateFrom%3d03%2f04%2f2024+22%3a04%3a31%26createDateTo%3d03%2f10%2f2024+22%3a04%3a31%26filteringState%3d1%26sortingState%3dLastModifiedDESC%26showAdvancedSearch%3dFalse%26showAdvancedSearchFields%3dFalse%26folderCode%3dALL%26selectedDossier%3dCO1.BDOS.6425714%26selectedRequest%3dCO1.REQ.6551049%26&amp;prevCtxLbl=Procesos+de+la+Entidad+Estatal</t>
  </si>
  <si>
    <t>https://www.secop.gov.co/CO1BusinessLine/Tendering/ProcedureEdit/View?docUniqueIdentifier=CO1.REQ.6764335&amp;prevCtxUrl=https%3a%2f%2fwww.secop.gov.co%2fCO1BusinessLine%2fTendering%2fBuyerDossierWorkspace%2fIndex%3fallWords2Search%3d038-2024%26createDateFrom%3d08%2f04%2f2024+16%3a12%3a10%26createDateTo%3d08%2f10%2f2024+16%3a12%3a10%26filteringState%3d1%26sortingState%3dLastModifiedDESC%26showAdvancedSearch%3dFalse%26showAdvancedSearchFields%3dFalse%26folderCode%3dALL%26selectedDossier%3dCO1.BDOS.6637050%26selectedRequest%3dCO1.REQ.6764335%26&amp;prevCtxLbl=Procesos+de+la+Entidad+Estatal</t>
  </si>
  <si>
    <t>https://www.secop.gov.co/CO1BusinessLine/Tendering/ProcedureEdit/View?docUniqueIdentifier=CO1.REQ.6775216&amp;prevCtxUrl=https%3a%2f%2fwww.secop.gov.co%2fCO1BusinessLine%2fTendering%2fBuyerDossierWorkspace%2fIndex%3fallWords2Search%3d039-2024%26createDateFrom%3d08%2f04%2f2024+16%3a16%3a44%26createDateTo%3d08%2f10%2f2024+16%3a16%3a44%26filteringState%3d1%26sortingState%3dLastModifiedDESC%26showAdvancedSearch%3dFalse%26showAdvancedSearchFields%3dFalse%26folderCode%3dALL%26selectedDossier%3dCO1.BDOS.6647957%26selectedRequest%3dCO1.REQ.6775216%26&amp;prevCtxLbl=Procesos+de+la+Entidad+Estatal</t>
  </si>
  <si>
    <t>https://www.secop.gov.co/CO1BusinessLine/Tendering/ProcedureEdit/View?docUniqueIdentifier=CO1.REQ.6775414&amp;prevCtxUrl=https%3a%2f%2fwww.secop.gov.co%2fCO1BusinessLine%2fTendering%2fBuyerDossierWorkspace%2fIndex%3fallWords2Search%3d040-2024%26createDateFrom%3d03%2f04%2f2024+22%3a22%3a11%26createDateTo%3d03%2f10%2f2024+22%3a22%3a11%26filteringState%3d1%26sortingState%3dLastModifiedDESC%26showAdvancedSearch%3dFalse%26showAdvancedSearchFields%3dFalse%26folderCode%3dALL%26selectedDossier%3dCO1.BDOS.6647897%26selectedRequest%3dCO1.REQ.6775414%26&amp;prevCtxLbl=Procesos+de+la+Entidad+Estatal</t>
  </si>
  <si>
    <t>https://www.secop.gov.co/CO1BusinessLine/Tendering/ProcedureEdit/View?ProfileName=CCE-11-Procedimiento_Publicidad&amp;PPI=CO1.PPI.31897585&amp;DocUniqueName=Consulta&amp;DocTypeName=NextWay.Entities.Marketplace.Tendering.ProcedureRequest&amp;ProfileVersion=12&amp;DocUniqueIdentifier=CO1.REQ.6263889&amp;prevCtxUrl=https%3a%2f%2fwww.secop.gov.co%2fCO1BusinessLine%2fTendering%2fBuyerWorkArea%2fIndex%3fDocUniqueIdentifier%3dCO1.BDOS.6142446&amp;prevCtxLbl=&amp;Messages=Publicado%20|Success</t>
  </si>
  <si>
    <t>https://www.secop.gov.co/CO1BusinessLine/Tendering/BuyerWorkArea/Index?docUniqueIdentifier=CO1.BDOS.6423038&amp;prevCtxUrl=https%3a%2f%2fwww.secop.gov.co%2fCO1BusinessLine%2fTendering%2fBuyerDossierWorkspace%2fIndex%3fallWords2Search%3d042-2024%26createDateFrom%3d03%2f04%2f2024+21%3a52%3a52%26createDateTo%3d03%2f10%2f2024+21%3a52%3a52%26filteringState%3d1%26sortingState%3dLastModifiedDESC%26showAdvancedSearch%3dFalse%26showAdvancedSearchFields%3dFalse%26folderCode%3dALL%26selectedDossier%3dCO1.BDOS.6423038%26selectedRequest%3dCO1.REQ.6771655%26&amp;prevCtxLbl=Procesos+de+la+Entidad+Estatal</t>
  </si>
  <si>
    <t>https://www.secop.gov.co/CO1BusinessLine/Tendering/ProcedureEdit/View?ProfileName=CCE-11-Procedimiento_Publicidad&amp;PPI=CO1.PPI.31920340&amp;DocUniqueName=Consulta&amp;DocTypeName=NextWay.Entities.Marketplace.Tendering.ProcedureRequest&amp;ProfileVersion=12&amp;DocUniqueIdentifier=CO1.REQ.6275886&amp;prevCtxUrl=https%3a%2f%2fwww.secop.gov.co%2fCO1BusinessLine%2fTendering%2fBuyerWorkArea%2fIndex%3fDocUniqueIdentifier%3dCO1.BDOS.6146823&amp;prevCtxLbl=&amp;Messages=Publicado%20|Success</t>
  </si>
  <si>
    <t>https://www.secop.gov.co/CO1BusinessLine/Tendering/ProcedureEdit/View?ProfileName=CCE-11-Procedimiento_Publicidad&amp;PPI=CO1.PPI.30804844&amp;DocUniqueName=Consulta&amp;DocTypeName=NextWay.Entities.Marketplace.Tendering.ProcedureRequest&amp;ProfileVersion=12&amp;DocUniqueIdentifier=CO1.REQ.6276237&amp;prevCtxUrl=https%3a%2f%2fwww.secop.gov.co%2fCO1BusinessLine%2fTendering%2fBuyerWorkArea%2fIndex%3fDocUniqueIdentifier%3dCO1.BDOS.5896211&amp;prevCtxLbl=&amp;Messages=Publicado%20|Success</t>
  </si>
  <si>
    <t>https://www.secop.gov.co/CO1BusinessLine/Tendering/ProcedureEdit/View?ProfileName=CCE-11-Procedimiento_Publicidad&amp;PPI=CO1.PPI.31792599&amp;DocUniqueName=Consulta&amp;DocTypeName=NextWay.Entities.Marketplace.Tendering.ProcedureRequest&amp;ProfileVersion=12&amp;DocUniqueIdentifier=CO1.REQ.6239411&amp;prevCtxUrl=https%3a%2f%2fwww.secop.gov.co%2fCO1BusinessLine%2fTendering%2fBuyerWorkArea%2fIndex%3fDocUniqueIdentifier%3dCO1.BDOS.6117494&amp;prevCtxLbl=&amp;Messages=Publicado%20|Success</t>
  </si>
  <si>
    <t>https://www.secop.gov.co/CO1BusinessLine/Tendering/ProcedureEdit/View?docUniqueIdentifier=CO1.REQ.6550956&amp;prevCtxUrl=https%3a%2f%2fwww.secop.gov.co%2fCO1BusinessLine%2fTendering%2fBuyerDossierWorkspace%2fIndex%3fallWords2Search%3d046-2024%26createDateFrom%3d03%2f04%2f2024+22%3a07%3a56%26createDateTo%3d03%2f10%2f2024+22%3a07%3a56%26filteringState%3d1%26sortingState%3dLastModifiedDESC%26showAdvancedSearch%3dFalse%26showAdvancedSearchFields%3dFalse%26folderCode%3dALL%26selectedDossier%3dCO1.BDOS.6425907%26selectedRequest%3dCO1.REQ.6550956%26&amp;prevCtxLbl=Procesos+de+la+Entidad+Estatal</t>
  </si>
  <si>
    <t>https://www.secop.gov.co/CO1BusinessLine/Tendering/ProcedureEdit/View?ProfileName=CCE-11-Procedimiento_Publicidad&amp;PPI=CO1.PPI.31797554&amp;DocUniqueName=Consulta&amp;DocTypeName=NextWay.Entities.Marketplace.Tendering.ProcedureRequest&amp;ProfileVersion=12&amp;DocUniqueIdentifier=CO1.REQ.6240440&amp;prevCtxUrl=https%3a%2f%2fwww.secop.gov.co%2fCO1BusinessLine%2fTendering%2fBuyerWorkArea%2fIndex%3fDocUniqueIdentifier%3dCO1.BDOS.6118803&amp;prevCtxLbl=&amp;Messages=Publicado%20|Success</t>
  </si>
  <si>
    <t>https://www.secop.gov.co/CO1BusinessLine/Tendering/ProcedureEdit/View?ProfileName=CCE-11-Procedimiento_Publicidad&amp;PPI=CO1.PPI.31898095&amp;DocUniqueName=Consulta&amp;DocTypeName=NextWay.Entities.Marketplace.Tendering.ProcedureRequest&amp;ProfileVersion=12&amp;DocUniqueIdentifier=CO1.REQ.6264468&amp;prevCtxUrl=https%3a%2f%2fwww.secop.gov.co%2fCO1BusinessLine%2fTendering%2fBuyerWorkArea%2fIndex%3fDocUniqueIdentifier%3dCO1.BDOS.6142399&amp;prevCtxLbl=&amp;Messages=Publicado%20|Success</t>
  </si>
  <si>
    <t>https://www.secop.gov.co/CO1BusinessLine/Tendering/ProcedureEdit/View?ProfileName=CCE-11-Procedimiento_Publicidad&amp;PPI=CO1.PPI.31899612&amp;DocUniqueName=Consulta&amp;DocTypeName=NextWay.Entities.Marketplace.Tendering.ProcedureRequest&amp;ProfileVersion=12&amp;DocUniqueIdentifier=CO1.REQ.6264803&amp;prevCtxUrl=https%3a%2f%2fwww.secop.gov.co%2fCO1BusinessLine%2fTendering%2fBuyerWorkArea%2fIndex%3fDocUniqueIdentifier%3dCO1.BDOS.6142831&amp;prevCtxLbl=&amp;Messages=Publicado%20|Success</t>
  </si>
  <si>
    <t>https://www.secop.gov.co/CO1BusinessLine/Tendering/ProcedureEdit/View?docUniqueIdentifier=CO1.REQ.6775603&amp;prevCtxUrl=https%3a%2f%2fwww.secop.gov.co%2fCO1BusinessLine%2fTendering%2fBuyerDossierWorkspace%2fIndex%3fallWords2Search%3d051-2024%26createDateFrom%3d08%2f04%2f2024+16%3a27%3a30%26createDateTo%3d08%2f10%2f2024+16%3a27%3a30%26filteringState%3d1%26sortingState%3dLastModifiedDESC%26showAdvancedSearch%3dFalse%26showAdvancedSearchFields%3dFalse%26folderCode%3dALL%26selectedDossier%3dCO1.BDOS.6648602%26selectedRequest%3dCO1.REQ.6775603%26&amp;prevCtxLbl=Procesos+de+la+Entidad+Estatal</t>
  </si>
  <si>
    <t>https://www.secop.gov.co/CO1BusinessLine/Tendering/ProcedureEdit/View?docUniqueIdentifier=CO1.REQ.6777803&amp;prevCtxUrl=https%3a%2f%2fwww.secop.gov.co%2fCO1BusinessLine%2fTendering%2fBuyerDossierWorkspace%2fIndex%3fallWords2Search%3d052-2024%26createDateFrom%3d07%2f04%2f2024+14%3a16%3a16%26createDateTo%3d07%2f10%2f2024+14%3a16%3a16%26filteringState%3d1%26sortingState%3dLastModifiedDESC%26showAdvancedSearch%3dTrue%26showAdvancedSearchFields%3dTrue%26advSrchFolderCode%3dALL%26selectedDossier%3dCO1.BDOS.6650436%26selectedRequest%3dCO1.REQ.6777803%26&amp;prevCtxLbl=Procesos+de+la+Entidad+Estatal</t>
  </si>
  <si>
    <t>https://www.secop.gov.co/CO1BusinessLine/Tendering/ProcedureEdit/View?docUniqueIdentifier=CO1.REQ.6775812&amp;prevCtxUrl=https%3a%2f%2fwww.secop.gov.co%2fCO1BusinessLine%2fTendering%2fBuyerDossierWorkspace%2fIndex%3fallWords2Search%3d053-2024%26createDateFrom%3d08%2f04%2f2024+16%3a45%3a34%26createDateTo%3d08%2f10%2f2024+16%3a45%3a34%26filteringState%3d1%26sortingState%3dLastModifiedDESC%26showAdvancedSearch%3dFalse%26showAdvancedSearchFields%3dFalse%26folderCode%3dALL%26selectedDossier%3dCO1.BDOS.6648266%26selectedRequest%3dCO1.REQ.6775812%26&amp;prevCtxLbl=Procesos+de+la+Entidad+Estatal</t>
  </si>
  <si>
    <t>https://www.secop.gov.co/CO1BusinessLine/Tendering/ProcedureEdit/View?ProfileName=CCE-11-Procedimiento_Publicidad&amp;PPI=CO1.PPI.31901761&amp;DocUniqueName=Consulta&amp;DocTypeName=NextWay.Entities.Marketplace.Tendering.ProcedureRequest&amp;ProfileVersion=12&amp;DocUniqueIdentifier=CO1.REQ.6265324&amp;prevCtxUrl=https%3a%2f%2fwww.secop.gov.co%2fCO1BusinessLine%2fTendering%2fBuyerWorkArea%2fIndex%3fDocUniqueIdentifier%3dCO1.BDOS.6143431&amp;prevCtxLbl=&amp;Messages=Publicado%20|Success</t>
  </si>
  <si>
    <t>https://www.secop.gov.co/CO1BusinessLine/Tendering/ProcedureEdit/View?ProfileName=CCE-11-Procedimiento_Publicidad&amp;PPI=CO1.PPI.31793766&amp;DocUniqueName=Consulta&amp;DocTypeName=NextWay.Entities.Marketplace.Tendering.ProcedureRequest&amp;ProfileVersion=12&amp;DocUniqueIdentifier=CO1.REQ.6239667&amp;prevCtxUrl=https%3a%2f%2fwww.secop.gov.co%2fCO1BusinessLine%2fTendering%2fBuyerWorkArea%2fIndex%3fDocUniqueIdentifier%3dCO1.BDOS.6118320&amp;prevCtxLbl=&amp;Messages=Publicado%20|Success</t>
  </si>
  <si>
    <t>https://www.secop.gov.co/CO1BusinessLine/Tendering/ProcedureEdit/View?ProfileName=CCE-11-Procedimiento_Publicidad&amp;PPI=CO1.PPI.32116512&amp;DocUniqueName=Consulta&amp;DocTypeName=NextWay.Entities.Marketplace.Tendering.ProcedureRequest&amp;ProfileVersion=12&amp;DocUniqueIdentifier=CO1.REQ.6312940&amp;prevCtxUrl=https%3a%2f%2fwww.secop.gov.co%2fCO1BusinessLine%2fTendering%2fBuyerWorkArea%2fIndex%3fDocUniqueIdentifier%3dCO1.BDOS.6190141&amp;prevCtxLbl=&amp;Messages=Publicado%20|Success</t>
  </si>
  <si>
    <t>https://www.secop.gov.co/CO1BusinessLine/Tendering/ProcedureEdit/View?docUniqueIdentifier=CO1.REQ.6788632&amp;prevCtxUrl=https%3a%2f%2fwww.secop.gov.co%3a443%2fCO1BusinessLine%2fTendering%2fBuyerDossierWorkspace%2fIndex%3fallWords2Search%3d057-2024%26createDateFrom%3d07%2f04%2f2024+14%3a25%3a34%26createDateTo%3d07%2f10%2f2024+14%3a25%3a34%26filteringState%3d1%26sortingState%3dLastModifiedDESC%26showAdvancedSearch%3dTrue%26showAdvancedSearchFields%3dTrue%26advSrchFolderCode%3dALL%26selectedDossier%3dCO1.BDOS.6661280%26selectedRequest%3dCO1.REQ.6788632%26&amp;prevCtxLbl=Procesos+de+la+Entidad+Estatal</t>
  </si>
  <si>
    <t>https://www.secop.gov.co/CO1BusinessLine/Tendering/ProcedureEdit/View?docUniqueIdentifier=CO1.REQ.6775428&amp;prevCtxUrl=https%3a%2f%2fwww.secop.gov.co%2fCO1BusinessLine%2fTendering%2fBuyerDossierWorkspace%2fIndex%3fallWords2Search%3d058-2024%26createDateFrom%3d03%2f04%2f2024+22%3a22%3a49%26createDateTo%3d03%2f10%2f2024+22%3a22%3a49%26filteringState%3d1%26sortingState%3dLastModifiedDESC%26showAdvancedSearch%3dFalse%26showAdvancedSearchFields%3dFalse%26folderCode%3dALL%26selectedDossier%3dCO1.BDOS.6648306%26selectedRequest%3dCO1.REQ.6775428%26&amp;prevCtxLbl=Procesos+de+la+Entidad+Estatal</t>
  </si>
  <si>
    <t>https://www.secop.gov.co/CO1BusinessLine/Tendering/ProcedureEdit/View?ProfileName=CCE-11-Procedimiento_Publicidad&amp;PPI=CO1.PPI.31925494&amp;DocUniqueName=Consulta&amp;DocTypeName=NextWay.Entities.Marketplace.Tendering.ProcedureRequest&amp;ProfileVersion=12&amp;DocUniqueIdentifier=CO1.REQ.6270146&amp;prevCtxUrl=https%3a%2f%2fwww.secop.gov.co%2fCO1BusinessLine%2fTendering%2fBuyerWorkArea%2fIndex%3fDocUniqueIdentifier%3dCO1.BDOS.6147980&amp;prevCtxLbl=&amp;Messages=Publicado%20|Success</t>
  </si>
  <si>
    <t>https://www.secop.gov.co/CO1BusinessLine/Tendering/ProcedureEdit/View?ProfileName=CCE-11-Procedimiento_Publicidad&amp;PPI=CO1.PPI.31989632&amp;DocUniqueName=Consulta&amp;DocTypeName=NextWay.Entities.Marketplace.Tendering.ProcedureRequest&amp;ProfileVersion=12&amp;DocUniqueIdentifier=CO1.REQ.6284217&amp;prevCtxUrl=https%3a%2f%2fwww.secop.gov.co%2fCO1BusinessLine%2fTendering%2fBuyerWorkArea%2fIndex%3fDocUniqueIdentifier%3dCO1.BDOS.6162304&amp;prevCtxLbl=&amp;Messages=Publicado%20|Success</t>
  </si>
  <si>
    <t>https://www.secop.gov.co/CO1BusinessLine/Tendering/ProcedureEdit/View?docUniqueIdentifier=CO1.REQ.6269837&amp;prevCtxUrl=https%3a%2f%2fwww.secop.gov.co%2fCO1BusinessLine%2fTendering%2fBuyerDossierWorkspace%2fIndex%3fallWords2Search%3d061-2024%26createDateFrom%3d21%2f11%2f2023+16%3a43%3a38%26createDateTo%3d21%2f05%2f2024+16%3a43%3a38%26filteringState%3d1%26sortingState%3dLastModifiedDESC%26showAdvancedSearch%3dFalse%26showAdvancedSearchFields%3dFalse%26folderCode%3dALL%26selectedDossier%3dCO1.BDOS.6147199%26selectedRequest%3dCO1.REQ.6269837%26&amp;prevCtxLbl=Procesos+de+la+Entidad+Estatal</t>
  </si>
  <si>
    <t>https://www.secop.gov.co/CO1BusinessLine/Tendering/ProcedureEdit/View?docUniqueIdentifier=CO1.REQ.6774512&amp;prevCtxUrl=https%3a%2f%2fwww.secop.gov.co%2fCO1BusinessLine%2fTendering%2fBuyerDossierWorkspace%2fIndex%3fallWords2Search%3d062-2024%26createDateFrom%3d03%2f04%2f2024+22%3a21%3a05%26createDateTo%3d03%2f10%2f2024+22%3a21%3a05%26filteringState%3d1%26sortingState%3dLastModifiedDESC%26showAdvancedSearch%3dFalse%26showAdvancedSearchFields%3dFalse%26folderCode%3dALL%26selectedDossier%3dCO1.BDOS.6647438%26selectedRequest%3dCO1.REQ.6774512%26&amp;prevCtxLbl=Procesos+de+la+Entidad+Estatal</t>
  </si>
  <si>
    <t>https://www.secop.gov.co/CO1BusinessLine/Tendering/ProcedureEdit/View?docUniqueIdentifier=CO1.REQ.6788920&amp;prevCtxUrl=https%3a%2f%2fwww.secop.gov.co%2fCO1BusinessLine%2fTendering%2fBuyerDossierWorkspace%2fIndex%3fallWords2Search%3d063-2024%26createDateFrom%3d07%2f04%2f2024+14%3a26%3a07%26createDateTo%3d07%2f10%2f2024+14%3a26%3a07%26filteringState%3d1%26sortingState%3dLastModifiedDESC%26showAdvancedSearch%3dTrue%26showAdvancedSearchFields%3dTrue%26advSrchFolderCode%3dALL%26selectedDossier%3dCO1.BDOS.6661845%26selectedRequest%3dCO1.REQ.6788920%26&amp;prevCtxLbl=Procesos+de+la+Entidad+Estatal</t>
  </si>
  <si>
    <t>https://www.secop.gov.co/CO1BusinessLine/Tendering/ProcedureEdit/View?ProfileName=CCE-11-Procedimiento_Publicidad&amp;PPI=CO1.PPI.31924568&amp;DocUniqueName=Consulta&amp;DocTypeName=NextWay.Entities.Marketplace.Tendering.ProcedureRequest&amp;ProfileVersion=12&amp;DocUniqueIdentifier=CO1.REQ.6270110&amp;prevCtxUrl=https%3a%2f%2fwww.secop.gov.co%2fCO1BusinessLine%2fTendering%2fBuyerWorkArea%2fIndex%3fDocUniqueIdentifier%3dCO1.BDOS.6148102&amp;prevCtxLbl=&amp;Messages=Publicado%20|Success</t>
  </si>
  <si>
    <t>https://www.secop.gov.co/CO1BusinessLine/Tendering/ProcedureEdit/View?ProfileName=CCE-11-Procedimiento_Publicidad&amp;PPI=CO1.PPI.31928559&amp;DocUniqueName=Consulta&amp;DocTypeName=NextWay.Entities.Marketplace.Tendering.ProcedureRequest&amp;ProfileVersion=12&amp;DocUniqueIdentifier=CO1.REQ.6270751&amp;prevCtxUrl=https%3a%2f%2fwww.secop.gov.co%2fCO1BusinessLine%2fTendering%2fBuyerWorkArea%2fIndex%3fDocUniqueIdentifier%3dCO1.BDOS.6148723&amp;prevCtxLbl=&amp;Messages=Publicado%20|Success</t>
  </si>
  <si>
    <t>https://www.secop.gov.co/CO1BusinessLine/Tendering/ProcedureEdit/View?docUniqueIdentifier=CO1.REQ.6788078&amp;prevCtxUrl=https%3a%2f%2fwww.secop.gov.co%2fCO1BusinessLine%2fTendering%2fBuyerDossierWorkspace%2fIndex%3fallWords2Search%3d066-2024%26createDateFrom%3d07%2f04%2f2024+14%3a23%3a58%26createDateTo%3d07%2f10%2f2024+14%3a23%3a58%26filteringState%3d1%26sortingState%3dLastModifiedDESC%26showAdvancedSearch%3dTrue%26showAdvancedSearchFields%3dTrue%26advSrchFolderCode%3dALL%26selectedDossier%3dCO1.BDOS.6661326%26selectedRequest%3dCO1.REQ.6788078%26&amp;prevCtxLbl=Procesos+de+la+Entidad+Estatal</t>
  </si>
  <si>
    <t>https://www.secop.gov.co/CO1BusinessLine/Tendering/ProcedureEdit/View?docUniqueIdentifier=CO1.REQ.6788206&amp;prevCtxUrl=https%3a%2f%2fwww.secop.gov.co%2fCO1BusinessLine%2fTendering%2fBuyerDossierWorkspace%2fIndex%3fallWords2Search%3d067-2024%26createDateFrom%3d07%2f04%2f2024+14%3a20%3a08%26createDateTo%3d07%2f10%2f2024+14%3a20%3a08%26filteringState%3d1%26sortingState%3dLastModifiedDESC%26showAdvancedSearch%3dTrue%26showAdvancedSearchFields%3dTrue%26advSrchFolderCode%3dALL%26selectedDossier%3dCO1.BDOS.6661303%26selectedRequest%3dCO1.REQ.6788206%26&amp;prevCtxLbl=Procesos+de+la+Entidad+Estatal</t>
  </si>
  <si>
    <t>https://community.secop.gov.co/Public/Tendering/ContractNoticePhases/View?PPI=CO1.PPI.32134730&amp;isFromPublicArea=True&amp;isModal=False</t>
  </si>
  <si>
    <t>https://www.secop.gov.co/CO1BusinessLine/Tendering/ProcedureEdit/View?docUniqueIdentifier=CO1.REQ.6788064&amp;prevCtxUrl=https%3a%2f%2fwww.secop.gov.co%2fCO1BusinessLine%2fTendering%2fBuyerDossierWorkspace%2fIndex%3fallWords2Search%3d069-2024%26createDateFrom%3d07%2f04%2f2024+14%3a20%3a54%26createDateTo%3d07%2f10%2f2024+14%3a20%3a54%26filteringState%3d1%26sortingState%3dLastModifiedDESC%26showAdvancedSearch%3dTrue%26showAdvancedSearchFields%3dTrue%26advSrchFolderCode%3dALL%26selectedDossier%3dCO1.BDOS.6661000%26selectedRequest%3dCO1.REQ.6788064%26&amp;prevCtxLbl=Procesos+de+la+Entidad+Estatal</t>
  </si>
  <si>
    <t>https://www.secop.gov.co/CO1BusinessLine/Tendering/ProcedureEdit/View?docUniqueIdentifier=CO1.REQ.6818015&amp;prevCtxUrl=https%3a%2f%2fwww.secop.gov.co%2fCO1BusinessLine%2fTendering%2fBuyerDossierWorkspace%2fIndex%3fallWords2Search%3d070-2024%26createDateFrom%3d07%2f04%2f2024+14%3a26%3a38%26createDateTo%3d07%2f10%2f2024+14%3a26%3a38%26filteringState%3d1%26sortingState%3dLastModifiedDESC%26showAdvancedSearch%3dTrue%26showAdvancedSearchFields%3dTrue%26advSrchFolderCode%3dALL%26selectedDossier%3dCO1.BDOS.6690265%26selectedRequest%3dCO1.REQ.6818015%26&amp;prevCtxLbl=Procesos+de+la+Entidad+Estatal</t>
  </si>
  <si>
    <t>https://www.secop.gov.co/CO1BusinessLine/Tendering/ProcedureEdit/View?docUniqueIdentifier=CO1.REQ.6787957&amp;prevCtxUrl=https%3a%2f%2fwww.secop.gov.co%2fCO1BusinessLine%2fTendering%2fBuyerDossierWorkspace%2fIndex%3fallWords2Search%3d071-2024%26createDateFrom%3d07%2f04%2f2024+14%3a19%3a34%26createDateTo%3d07%2f10%2f2024+14%3a19%3a34%26filteringState%3d1%26sortingState%3dLastModifiedDESC%26showAdvancedSearch%3dTrue%26showAdvancedSearchFields%3dTrue%26advSrchFolderCode%3dALL%26selectedDossier%3dCO1.BDOS.6660369%26selectedRequest%3dCO1.REQ.6787957%26&amp;prevCtxLbl=Procesos+de+la+Entidad+Estatal</t>
  </si>
  <si>
    <t>https://www.secop.gov.co/CO1BusinessLine/Tendering/ProcedureEdit/View?ProfileName=CCE-11-Procedimiento_Publicidad&amp;PPI=CO1.PPI.31900306&amp;DocUniqueName=Consulta&amp;DocTypeName=NextWay.Entities.Marketplace.Tendering.ProcedureRequest&amp;ProfileVersion=12&amp;DocUniqueIdentifier=CO1.REQ.6265115&amp;prevCtxUrl=https%3a%2f%2fwww.secop.gov.co%2fCO1BusinessLine%2fTendering%2fBuyerWorkArea%2fIndex%3fDocUniqueIdentifier%3dCO1.BDOS.6142679&amp;prevCtxLbl=&amp;Messages=Publicado%20|Success</t>
  </si>
  <si>
    <t>https://www.secop.gov.co/CO1BusinessLine/Tendering/ProcedureEdit/View?docUniqueIdentifier=CO1.REQ.6777493&amp;prevCtxUrl=https%3a%2f%2fwww.secop.gov.co%2fCO1BusinessLine%2fTendering%2fBuyerDossierWorkspace%2fIndex%3fallWords2Search%3d074-2024%26createDateFrom%3d07%2f04%2f2024+14%3a16%3a49%26createDateTo%3d07%2f10%2f2024+14%3a16%3a49%26filteringState%3d1%26sortingState%3dLastModifiedDESC%26showAdvancedSearch%3dTrue%26showAdvancedSearchFields%3dTrue%26advSrchFolderCode%3dALL%26selectedDossier%3dCO1.BDOS.6650531%26selectedRequest%3dCO1.REQ.6777493%26&amp;prevCtxLbl=Procesos+de+la+Entidad+Estatal</t>
  </si>
  <si>
    <t>https://community.secop.gov.co/Public/Tendering/ContractNoticePhases/View?PPI=CO1.PPI.34262524&amp;isFromPublicArea=True&amp;isModal=False</t>
  </si>
  <si>
    <t>https://www.secop.gov.co/CO1BusinessLine/Tendering/ProcedureEdit/View?ProfileName=CCE-11-Procedimiento_Publicidad&amp;PPI=CO1.PPI.32118830&amp;DocUniqueName=Consulta&amp;DocTypeName=NextWay.Entities.Marketplace.Tendering.ProcedureRequest&amp;ProfileVersion=12&amp;DocUniqueIdentifier=CO1.REQ.6313606&amp;prevCtxUrl=https%3a%2f%2fwww.secop.gov.co%2fCO1BusinessLine%2fTendering%2fBuyerWorkArea%2fIndex%3fDocUniqueIdentifier%3dCO1.BDOS.6190449&amp;prevCtxLbl=&amp;Messages=Publicado%20|Success</t>
  </si>
  <si>
    <t>https://www.secop.gov.co/CO1BusinessLine/Tendering/ProcedureEdit/View?docUniqueIdentifier=CO1.REQ.6818309&amp;prevCtxUrl=https%3a%2f%2fwww.secop.gov.co%2fCO1BusinessLine%2fTendering%2fBuyerDossierWorkspace%2fIndex%3fallWords2Search%3d077-2024%26createDateFrom%3d07%2f04%2f2024+14%3a30%3a13%26createDateTo%3d07%2f10%2f2024+14%3a30%3a13%26filteringState%3d1%26sortingState%3dLastModifiedDESC%26showAdvancedSearch%3dTrue%26showAdvancedSearchFields%3dTrue%26advSrchFolderCode%3dALL%26selectedDossier%3dCO1.BDOS.6690655%26selectedRequest%3dCO1.REQ.6818309%26&amp;prevCtxLbl=Procesos+de+la+Entidad+Estatal</t>
  </si>
  <si>
    <t>https://www.secop.gov.co/CO1BusinessLine/Tendering/ProcedureEdit/View?docUniqueIdentifier=CO1.REQ.6850824&amp;prevCtxUrl=https%3a%2f%2fwww.secop.gov.co%2fCO1BusinessLine%2fTendering%2fBuyerDossierWorkspace%2fIndex%3fallWords2Search%3d078-2024%26createDateFrom%3d07%2f04%2f2024+16%3a37%3a14%26createDateTo%3d07%2f10%2f2024+16%3a37%3a14%26filteringState%3d1%26sortingState%3dLastModifiedDESC%26showAdvancedSearch%3dFalse%26showAdvancedSearchFields%3dFalse%26folderCode%3dALL%26selectedDossier%3dCO1.BDOS.6722180%26selectedRequest%3dCO1.REQ.6850824%26&amp;prevCtxLbl=Procesos+de+la+Entidad+Estatal</t>
  </si>
  <si>
    <t>https://www.secop.gov.co/CO1BusinessLine/Tendering/ProcedureEdit/View?docUniqueIdentifier=CO1.REQ.6850330&amp;prevCtxUrl=https%3a%2f%2fwww.secop.gov.co%2fCO1BusinessLine%2fTendering%2fBuyerDossierWorkspace%2fIndex%3fallWords2Search%3d079-2024%26createDateFrom%3d07%2f04%2f2024+16%3a33%3a14%26createDateTo%3d07%2f10%2f2024+16%3a33%3a14%26filteringState%3d1%26sortingState%3dLastModifiedDESC%26showAdvancedSearch%3dFalse%26showAdvancedSearchFields%3dFalse%26folderCode%3dALL%26selectedDossier%3dCO1.BDOS.6722352%26selectedRequest%3dCO1.REQ.6850330%26&amp;prevCtxLbl=Procesos+de+la+Entidad+Estatal</t>
  </si>
  <si>
    <t>https://www.secop.gov.co/CO1BusinessLine/Tendering/ProcedureEdit/View?docUniqueIdentifier=CO1.REQ.6849940&amp;prevCtxUrl=https%3a%2f%2fwww.secop.gov.co%2fCO1BusinessLine%2fTendering%2fBuyerDossierWorkspace%2fIndex%3fallWords2Search%3d080-2024%26createDateFrom%3d07%2f04%2f2024+16%3a16%3a07%26createDateTo%3d07%2f10%2f2024+16%3a16%3a07%26filteringState%3d1%26sortingState%3dLastModifiedDESC%26showAdvancedSearch%3dFalse%26showAdvancedSearchFields%3dFalse%26folderCode%3dALL%26selectedDossier%3dCO1.BDOS.6721970%26selectedRequest%3dCO1.REQ.6849940%26&amp;prevCtxLbl=Procesos+de+la+Entidad+Estatal</t>
  </si>
  <si>
    <t>https://www.secop.gov.co/CO1BusinessLine/Tendering/ProcedureEdit/View?docUniqueIdentifier=CO1.REQ.6824262&amp;prevCtxUrl=https%3a%2f%2fwww.secop.gov.co%2fCO1BusinessLine%2fTendering%2fBuyerDossierWorkspace%2fIndex%3fallWords2Search%3d081-2024%26createDateFrom%3d08%2f04%2f2024+19%3a02%3a01%26createDateTo%3d08%2f10%2f2024+19%3a02%3a01%26filteringState%3d1%26sortingState%3dLastModifiedDESC%26showAdvancedSearch%3dFalse%26showAdvancedSearchFields%3dFalse%26folderCode%3dALL%26selectedDossier%3dCO1.BDOS.6696862%26selectedRequest%3dCO1.REQ.6824262%26&amp;prevCtxLbl=Procesos+de+la+Entidad+Estatal</t>
  </si>
  <si>
    <t>https://community.secop.gov.co/Public/Tendering/ContractNoticePhases/View?PPI=CO1.PPI.34860261&amp;isFromPublicArea=True&amp;isModal=False</t>
  </si>
  <si>
    <t>https://www.secop.gov.co/CO1BusinessLine/Tendering/ProcedureEdit/View?docUniqueIdentifier=CO1.REQ.6824200&amp;prevCtxUrl=https%3a%2f%2fwww.secop.gov.co%2fCO1BusinessLine%2fTendering%2fBuyerDossierWorkspace%2fIndex%3fallWords2Search%3d083-2024%26createDateFrom%3d08%2f04%2f2024+16%3a52%3a34%26createDateTo%3d08%2f10%2f2024+16%3a52%3a34%26filteringState%3d1%26sortingState%3dLastModifiedDESC%26showAdvancedSearch%3dFalse%26showAdvancedSearchFields%3dFalse%26folderCode%3dALL%26selectedDossier%3dCO1.BDOS.6696477%26selectedRequest%3dCO1.REQ.6824200%26&amp;prevCtxLbl=Procesos+de+la+Entidad+Estatal</t>
  </si>
  <si>
    <t>https://www.secop.gov.co/CO1BusinessLine/Tendering/ProcedureEdit/View?docUniqueIdentifier=CO1.REQ.6849631&amp;prevCtxUrl=https%3a%2f%2fwww.secop.gov.co%2fCO1BusinessLine%2fTendering%2fBuyerDossierWorkspace%2fIndex%3fallWords2Search%3d084-2024%26createDateFrom%3d07%2f04%2f2024+16%3a08%3a03%26createDateTo%3d07%2f10%2f2024+16%3a08%3a03%26filteringState%3d1%26sortingState%3dLastModifiedDESC%26showAdvancedSearch%3dFalse%26showAdvancedSearchFields%3dFalse%26folderCode%3dALL%26selectedDossier%3dCO1.BDOS.6722001%26selectedRequest%3dCO1.REQ.6849631%26&amp;prevCtxLbl=Procesos+de+la+Entidad+Estatal</t>
  </si>
  <si>
    <t>https://community.secop.gov.co/Public/Tendering/ContractNoticePhases/View?PPI=CO1.PPI.34858815&amp;isFromPublicArea=True&amp;isModal=False</t>
  </si>
  <si>
    <t>https://community.secop.gov.co/Public/Tendering/ContractNoticePhases/View?PPI=CO1.PPI.34856293&amp;isFromPublicArea=True&amp;isModal=False</t>
  </si>
  <si>
    <t>https://community.secop.gov.co/Public/Tendering/ContractNoticePhases/View?PPI=CO1.PPI.34854890&amp;isFromPublicArea=True&amp;isModal=False</t>
  </si>
  <si>
    <t>https://community.secop.gov.co/Public/Tendering/ContractNoticePhases/View?PPI=CO1.PPI.34838988&amp;isFromPublicArea=True&amp;isModal=Fals</t>
  </si>
  <si>
    <t>https://community.secop.gov.co/Public/Tendering/ContractNoticePhases/View?PPI=CO1.PPI.34838988&amp;isFromPublicArea=True&amp;isModal=False</t>
  </si>
  <si>
    <t>https://community.secop.gov.co/Public/Tendering/ContractNoticePhases/View?PPI=CO1.PPI.36357808&amp;isFromPublicArea=True&amp;isModal=False</t>
  </si>
  <si>
    <t>https://community.secop.gov.co/Public/Tendering/ContractNoticePhases/View?PPI=CO1.PPI.34831194&amp;isFromPublicArea=True&amp;isModal=False</t>
  </si>
  <si>
    <t>https://community.secop.gov.co/Public/Tendering/ContractNoticePhases/View?PPI=CO1.PPI.34830678&amp;isFromPublicArea=True&amp;isModal=False</t>
  </si>
  <si>
    <t>https://www.secop.gov.co/CO1BusinessLine/Tendering/ProcedureEdit/View?docUniqueIdentifier=CO1.REQ.6851843&amp;prevCtxUrl=https%3a%2f%2fwww.secop.gov.co%2fCO1BusinessLine%2fTendering%2fBuyerDossierWorkspace%2fIndex%3fallWords2Search%3d093-2024%26createDateFrom%3d07%2f04%2f2024+16%3a44%3a02%26createDateTo%3d07%2f10%2f2024+16%3a44%3a02%26filteringState%3d1%26sortingState%3dLastModifiedDESC%26showAdvancedSearch%3dFalse%26showAdvancedSearchFields%3dFalse%26folderCode%3dALL%26selectedDossier%3dCO1.BDOS.6723919%26selectedRequest%3dCO1.REQ.6851843%26&amp;prevCtxLbl=Procesos+de+la+Entidad+Estatal</t>
  </si>
  <si>
    <t>https://community.secop.gov.co/Public/Tendering/ContractNoticePhases/View?PPI=CO1.PPI.36376858&amp;isFromPublicArea=True&amp;isModal=False</t>
  </si>
  <si>
    <t>https://community.secop.gov.co/Public/Tendering/ContractNoticePhases/View?PPI=CO1.PPI.34788579&amp;isFromPublicArea=True&amp;isModal=False</t>
  </si>
  <si>
    <t>https://www.secop.gov.co/CO1BusinessLine/Tendering/ProcedureEdit/View?ProfileName=CCE-11-Procedimiento_Publicidad&amp;PPI=CO1.PPI.32116912&amp;DocUniqueName=Consulta&amp;DocTypeName=NextWay.Entities.Marketplace.Tendering.ProcedureRequest&amp;ProfileVersion=12&amp;DocUniqueIdentifier=CO1.REQ.6313045&amp;prevCtxUrl=https%3a%2f%2fwww.secop.gov.co%2fCO1BusinessLine%2fTendering%2fBuyerWorkArea%2fIndex%3fDocUniqueIdentifier%3dCO1.BDOS.6190247&amp;prevCtxLbl=&amp;Messages=Publicado%20|Success</t>
  </si>
  <si>
    <t>https://www.secop.gov.co/CO1BusinessLine/Tendering/ProcedureEdit/View?docUniqueIdentifier=CO1.REQ.6853702&amp;prevCtxUrl=https%3a%2f%2fwww.secop.gov.co%2fCO1BusinessLine%2fTendering%2fBuyerDossierWorkspace%2fIndex%3fallWords2Search%3d098-2024%26createDateFrom%3d07%2f04%2f2024+19%3a04%3a29%26createDateTo%3d07%2f10%2f2024+19%3a04%3a29%26filteringState%3d1%26sortingState%3dLastModifiedDESC%26showAdvancedSearch%3dFalse%26showAdvancedSearchFields%3dFalse%26folderCode%3dALL%26selectedDossier%3dCO1.BDOS.6725808%26selectedRequest%3dCO1.REQ.6853702%26&amp;prevCtxLbl=Procesos+de+la+Entidad+Estatal</t>
  </si>
  <si>
    <t>https://www.secop.gov.co/CO1BusinessLine/Tendering/ProcedureEdit/View?docUniqueIdentifier=CO1.REQ.6853487&amp;prevCtxUrl=https%3a%2f%2fwww.secop.gov.co%2fCO1BusinessLine%2fTendering%2fBuyerDossierWorkspace%2fIndex%3fallWords2Search%3d099-2024%26createDateFrom%3d07%2f04%2f2024+19%3a05%3a28%26createDateTo%3d07%2f10%2f2024+19%3a05%3a28%26filteringState%3d1%26sortingState%3dLastModifiedDESC%26showAdvancedSearch%3dFalse%26showAdvancedSearchFields%3dFalse%26folderCode%3dALL%26selectedDossier%3dCO1.BDOS.6725666%26selectedRequest%3dCO1.REQ.6853487%26&amp;prevCtxLbl=Procesos+de+la+Entidad+Estatal</t>
  </si>
  <si>
    <t>https://www.secop.gov.co/CO1BusinessLine/Tendering/ProcedureEdit/View?docUniqueIdentifier=CO1.REQ.6853675&amp;prevCtxUrl=https%3a%2f%2fwww.secop.gov.co%2fCO1BusinessLine%2fTendering%2fBuyerDossierWorkspace%2fIndex%3fallWords2Search%3d100-2024%26createDateFrom%3d07%2f04%2f2024+19%3a24%3a37%26createDateTo%3d07%2f10%2f2024+19%3a24%3a37%26filteringState%3d1%26sortingState%3dLastModifiedDESC%26showAdvancedSearch%3dFalse%26showAdvancedSearchFields%3dFalse%26folderCode%3dALL%26selectedDossier%3dCO1.BDOS.6725784%26selectedRequest%3dCO1.REQ.6853675%26&amp;prevCtxLbl=Procesos+de+la+Entidad+Estatal</t>
  </si>
  <si>
    <t>https://www.secop.gov.co/CO1BusinessLine/Tendering/ProcedureEdit/View?docUniqueIdentifier=CO1.REQ.6818156&amp;prevCtxUrl=https%3a%2f%2fwww.secop.gov.co%2fCO1BusinessLine%2fTendering%2fBuyerDossierWorkspace%2fIndex%3fallWords2Search%3d101-2024%26createDateFrom%3d07%2f04%2f2024+14%3a28%3a57%26createDateTo%3d07%2f10%2f2024+14%3a28%3a57%26filteringState%3d1%26sortingState%3dLastModifiedDESC%26showAdvancedSearch%3dTrue%26showAdvancedSearchFields%3dTrue%26advSrchFolderCode%3dALL%26selectedDossier%3dCO1.BDOS.6690717%26selectedRequest%3dCO1.REQ.6818156%26&amp;prevCtxLbl=Procesos+de+la+Entidad+Estatal</t>
  </si>
  <si>
    <t>https://www.secop.gov.co/CO1BusinessLine/Tendering/ProcedureEdit/View?docUniqueIdentifier=CO1.REQ.6854219&amp;prevCtxUrl=https%3a%2f%2fwww.secop.gov.co%2fCO1BusinessLine%2fTendering%2fBuyerDossierWorkspace%2fIndex%3fallWords2Search%3d102-2024%26createDateFrom%3d07%2f04%2f2024+19%3a27%3a44%26createDateTo%3d07%2f10%2f2024+19%3a27%3a44%26filteringState%3d1%26sortingState%3dLastModifiedDESC%26showAdvancedSearch%3dFalse%26showAdvancedSearchFields%3dFalse%26folderCode%3dALL%26selectedDossier%3dCO1.BDOS.6726301%26selectedRequest%3dCO1.REQ.6854219%26&amp;prevCtxLbl=Procesos+de+la+Entidad+Estatal</t>
  </si>
  <si>
    <t>https://www.secop.gov.co/CO1BusinessLine/Tendering/ProcedureEdit/View?docUniqueIdentifier=CO1.REQ.6858379&amp;prevCtxUrl=https%3a%2f%2fwww.secop.gov.co%2fCO1BusinessLine%2fTendering%2fBuyerDossierWorkspace%2fIndex%3fallWords2Search%3d103-2024%26createDateFrom%3d07%2f04%2f2024+19%3a32%3a48%26createDateTo%3d07%2f10%2f2024+19%3a32%3a48%26filteringState%3d1%26sortingState%3dLastModifiedDESC%26showAdvancedSearch%3dFalse%26showAdvancedSearchFields%3dFalse%26folderCode%3dALL%26selectedDossier%3dCO1.BDOS.6730320%26selectedRequest%3dCO1.REQ.6858379%26&amp;prevCtxLbl=Procesos+de+la+Entidad+Estatal</t>
  </si>
  <si>
    <t>https://www.secop.gov.co/CO1BusinessLine/Tendering/ProcedureEdit/View?docUniqueIdentifier=CO1.REQ.6858731&amp;prevCtxUrl=https%3a%2f%2fwww.secop.gov.co%2fCO1BusinessLine%2fTendering%2fBuyerDossierWorkspace%2fIndex%3fallWords2Search%3d104-2024%26createDateFrom%3d07%2f04%2f2024+19%3a33%3a26%26createDateTo%3d07%2f10%2f2024+19%3a33%3a26%26filteringState%3d1%26sortingState%3dLastModifiedDESC%26showAdvancedSearch%3dFalse%26showAdvancedSearchFields%3dFalse%26folderCode%3dALL%26selectedDossier%3dCO1.BDOS.6730251%26selectedRequest%3dCO1.REQ.6858731%26&amp;prevCtxLbl=Procesos+de+la+Entidad+Estatal</t>
  </si>
  <si>
    <t>https://www.secop.gov.co/CO1BusinessLine/Tendering/ProcedureEdit/View?docUniqueIdentifier=CO1.REQ.6854565&amp;prevCtxUrl=https%3a%2f%2fwww.secop.gov.co%2fCO1BusinessLine%2fTendering%2fBuyerDossierWorkspace%2fIndex%3fallWords2Search%3d105-2024%26createDateFrom%3d07%2f04%2f2024+19%3a30%3a34%26createDateTo%3d07%2f10%2f2024+19%3a30%3a34%26filteringState%3d1%26sortingState%3dLastModifiedDESC%26showAdvancedSearch%3dFalse%26showAdvancedSearchFields%3dFalse%26folderCode%3dALL%26selectedDossier%3dCO1.BDOS.6726386%26selectedRequest%3dCO1.REQ.6854565%26&amp;prevCtxLbl=Procesos+de+la+Entidad+Estatal</t>
  </si>
  <si>
    <t>https://community.secop.gov.co/Public/Tendering/ContractNoticePhases/View?PPI=CO1.PPI.34787347&amp;isFromPublicArea=True&amp;isModal=False</t>
  </si>
  <si>
    <t>https://community.secop.gov.co/Public/Tendering/ContractNoticePhases/View?PPI=CO1.PPI.34771905&amp;isFromPublicArea=True&amp;isModal=False</t>
  </si>
  <si>
    <t>https://www.secop.gov.co/CO1BusinessLine/Tendering/ProcedureEdit/View?docUniqueIdentifier=CO1.REQ.6775836&amp;prevCtxUrl=https%3a%2f%2fwww.secop.gov.co%2fCO1BusinessLine%2fTendering%2fBuyerDossierWorkspace%2fIndex%3fallWords2Search%3d108-2024%26createDateFrom%3d07%2f04%2f2024+14%3a14%3a52%26createDateTo%3d07%2f10%2f2024+14%3a14%3a52%26filteringState%3d1%26sortingState%3dLastModifiedDESC%26showAdvancedSearch%3dTrue%26showAdvancedSearchFields%3dTrue%26advSrchFolderCode%3dALL%26selectedDossier%3dCO1.BDOS.6648284%26selectedRequest%3dCO1.REQ.6775836%26&amp;prevCtxLbl=Procesos+de+la+Entidad+Estatal</t>
  </si>
  <si>
    <t>https://www.secop.gov.co/CO1BusinessLine/Tendering/ProcedureEdit/View?docUniqueIdentifier=CO1.REQ.6777761&amp;prevCtxUrl=https%3a%2f%2fwww.secop.gov.co%2fCO1BusinessLine%2fTendering%2fBuyerDossierWorkspace%2fIndex%3fallWords2Search%3d109-2024%26createDateFrom%3d07%2f04%2f2024+14%3a17%3a25%26createDateTo%3d07%2f10%2f2024+14%3a17%3a25%26filteringState%3d1%26sortingState%3dLastModifiedDESC%26showAdvancedSearch%3dTrue%26showAdvancedSearchFields%3dTrue%26advSrchFolderCode%3dALL%26selectedDossier%3dCO1.BDOS.6650816%26selectedRequest%3dCO1.REQ.6777761%26&amp;prevCtxLbl=Procesos+de+la+Entidad+Estatal</t>
  </si>
  <si>
    <t>https://www.secop.gov.co/CO1BusinessLine/Tendering/ProcedureEdit/View?docUniqueIdentifier=CO1.REQ.6817794&amp;prevCtxUrl=https%3a%2f%2fwww.secop.gov.co%2fCO1BusinessLine%2fTendering%2fBuyerDossierWorkspace%2fIndex%3fallWords2Search%3d110-2024%26createDateFrom%3d07%2f04%2f2024+14%3a28%3a00%26createDateTo%3d07%2f10%2f2024+14%3a28%3a00%26filteringState%3d1%26sortingState%3dLastModifiedDESC%26showAdvancedSearch%3dTrue%26showAdvancedSearchFields%3dTrue%26advSrchFolderCode%3dALL%26selectedDossier%3dCO1.BDOS.6690702%26selectedRequest%3dCO1.REQ.6817794%26&amp;prevCtxLbl=Procesos+de+la+Entidad+Estatal</t>
  </si>
  <si>
    <t>https://www.secop.gov.co/CO1BusinessLine/Tendering/ProcedureEdit/View?ProfileName=CCE-11-Procedimiento_Publicidad&amp;PPI=CO1.PPI.32055759&amp;DocUniqueName=Consulta&amp;DocTypeName=NextWay.Entities.Marketplace.Tendering.ProcedureRequest&amp;ProfileVersion=12&amp;DocUniqueIdentifier=CO1.REQ.6300131&amp;prevCtxUrl=https%3a%2f%2fwww.secop.gov.co%2fCO1BusinessLine%2fTendering%2fBuyerWorkArea%2fIndex%3fDocUniqueIdentifier%3dCO1.BDOS.6177521&amp;prevCtxLbl=&amp;Messages=Publicado%20|Success</t>
  </si>
  <si>
    <t>https://community.secop.gov.co/Public/Tendering/ContractNoticePhases/View?PPI=CO1.PPI.34768907&amp;isFromPublicArea=True&amp;isModal=False</t>
  </si>
  <si>
    <t>https://www.secop.gov.co/CO1BusinessLine/Tendering/ProcedureEdit/View?docUniqueIdentifier=CO1.REQ.6818125&amp;prevCtxUrl=https%3a%2f%2fwww.secop.gov.co%2fCO1BusinessLine%2fTendering%2fBuyerDossierWorkspace%2fIndex%3fallWords2Search%3d114-2024%26createDateFrom%3d07%2f04%2f2024+14%3a27%3a30%26createDateTo%3d07%2f10%2f2024+14%3a27%3a30%26filteringState%3d1%26sortingState%3dLastModifiedDESC%26showAdvancedSearch%3dTrue%26showAdvancedSearchFields%3dTrue%26advSrchFolderCode%3dALL%26selectedDossier%3dCO1.BDOS.6690468%26selectedRequest%3dCO1.REQ.6818125%26&amp;prevCtxLbl=Procesos+de+la+Entidad+Estatal</t>
  </si>
  <si>
    <t>https://www.secop.gov.co/CO1BusinessLine/Tendering/ProcedureEdit/View?ProfileName=CCE-11-Procedimiento_Publicidad&amp;PPI=CO1.PPI.34412631&amp;DocUniqueName=Consulta&amp;DocTypeName=NextWay.Entities.Marketplace.Tendering.ProcedureRequest&amp;ProfileVersion=12&amp;DocUniqueIdentifier=CO1.REQ.6860578&amp;prevCtxUrl=https%3a%2f%2fwww.secop.gov.co%2fCO1BusinessLine%2fTendering%2fBuyerWorkArea%2fIndex%3fDocUniqueIdentifier%3dCO1.BDOS.6732048&amp;prevCtxLbl=&amp;Messages=Publicado%20|Success</t>
  </si>
  <si>
    <t>https://www.secop.gov.co/CO1BusinessLine/Tendering/ProcedureEdit/View?ProfileName=CCE-11-Procedimiento_Publicidad&amp;PPI=CO1.PPI.34448663&amp;DocUniqueName=Consulta&amp;DocTypeName=NextWay.Entities.Marketplace.Tendering.ProcedureRequest&amp;ProfileVersion=12&amp;DocUniqueIdentifier=CO1.REQ.6868891&amp;prevCtxUrl=https%3a%2f%2fwww.secop.gov.co%2fCO1BusinessLine%2fTendering%2fBuyerWorkArea%2fIndex%3fDocUniqueIdentifier%3dCO1.BDOS.6740397&amp;prevCtxLbl=&amp;Messages=Publicado%20|Success</t>
  </si>
  <si>
    <t>https://www.secop.gov.co/CO1BusinessLine/Tendering/ProcedureEdit/View?docUniqueIdentifier=CO1.REQ.6549807&amp;prevCtxUrl=https%3a%2f%2fwww.secop.gov.co%2fCO1BusinessLine%2fTendering%2fBuyerDossierWorkspace%2fIndex%3fallWords2Search%3d117-2024%26createDateFrom%3d03%2f04%2f2024+22%3a02%3a22%26createDateTo%3d03%2f10%2f2024+22%3a02%3a22%26filteringState%3d1%26sortingState%3dLastModifiedDESC%26showAdvancedSearch%3dFalse%26showAdvancedSearchFields%3dFalse%26folderCode%3dALL%26selectedDossier%3dCO1.BDOS.6424423%26selectedRequest%3dCO1.REQ.6549807%26&amp;prevCtxLbl=Procesos+de+la+Entidad+Estatal</t>
  </si>
  <si>
    <t>https://community.secop.gov.co/Public/Tendering/ContractNoticePhases/View?PPI=CO1.PPI.33580943&amp;isFromPublicArea=True&amp;isModal=False</t>
  </si>
  <si>
    <t>https://www.secop.gov.co/CO1BusinessLine/Tendering/ProcedureEdit/View?ProfileName=CCE-11-Procedimiento_Publicidad&amp;PPI=CO1.PPI.34413251&amp;DocUniqueName=Consulta&amp;DocTypeName=NextWay.Entities.Marketplace.Tendering.ProcedureRequest&amp;ProfileVersion=12&amp;DocUniqueIdentifier=CO1.REQ.6860760&amp;prevCtxUrl=https%3a%2f%2fwww.secop.gov.co%2fCO1BusinessLine%2fTendering%2fBuyerWorkArea%2fIndex%3fDocUniqueIdentifier%3dCO1.BDOS.6732068&amp;prevCtxLbl=&amp;Messages=Publicado%20|Success</t>
  </si>
  <si>
    <t>https://community.secop.gov.co/Public/Tendering/ContractNoticePhases/View?PPI=CO1.PPI.34767510&amp;isFromPublicArea=True&amp;isModal=False</t>
  </si>
  <si>
    <t>https://www.secop.gov.co/CO1BusinessLine/Tendering/ProcedureEdit/View?docUniqueIdentifier=CO1.REQ.6824678&amp;prevCtxUrl=https%3a%2f%2fwww.secop.gov.co%2fCO1BusinessLine%2fTendering%2fBuyerDossierWorkspace%2fIndex%3fallWords2Search%3d121-2024%26createDateFrom%3d08%2f04%2f2024+19%3a03%3a02%26createDateTo%3d08%2f10%2f2024+19%3a03%3a02%26filteringState%3d1%26sortingState%3dLastModifiedDESC%26showAdvancedSearch%3dFalse%26showAdvancedSearchFields%3dFalse%26folderCode%3dALL%26selectedDossier%3dCO1.BDOS.6697031%26selectedRequest%3dCO1.REQ.6824678%26&amp;prevCtxLbl=Procesos+de+la+Entidad+Estatal</t>
  </si>
  <si>
    <t>https://www.secop.gov.co/CO1BusinessLine/Tendering/ProcedureEdit/View?docUniqueIdentifier=CO1.REQ.6818052&amp;prevCtxUrl=https%3a%2f%2fwww.secop.gov.co%2fCO1BusinessLine%2fTendering%2fBuyerDossierWorkspace%2fIndex%3fallWords2Search%3d122-2024%26createDateFrom%3d07%2f04%2f2024+14%3a30%3a54%26createDateTo%3d07%2f10%2f2024+14%3a30%3a54%26filteringState%3d1%26sortingState%3dLastModifiedDESC%26showAdvancedSearch%3dTrue%26showAdvancedSearchFields%3dTrue%26advSrchFolderCode%3dALL%26selectedDossier%3dCO1.BDOS.6690567%26selectedRequest%3dCO1.REQ.6818052%26&amp;prevCtxLbl=Procesos+de+la+Entidad+Estatal</t>
  </si>
  <si>
    <t>https://community.secop.gov.co/Public/Tendering/ContractNoticePhases/View?PPI=CO1.PPI.33578422&amp;isFromPublicArea=True&amp;isModal=False</t>
  </si>
  <si>
    <t>https://community.secop.gov.co/Public/Tendering/ContractNoticePhases/View?PPI=CO1.PPI.33579780&amp;isFromPublicArea=True&amp;isModal=False</t>
  </si>
  <si>
    <t>https://www.secop.gov.co/CO1BusinessLine/Tendering/ProcedureEdit/View?ProfileName=CCE-11-Procedimiento_Publicidad&amp;PPI=CO1.PPI.34449948&amp;DocUniqueName=Consulta&amp;DocTypeName=NextWay.Entities.Marketplace.Tendering.ProcedureRequest&amp;ProfileVersion=12&amp;DocUniqueIdentifier=CO1.REQ.6869600&amp;prevCtxUrl=https%3a%2f%2fwww.secop.gov.co%2fCO1BusinessLine%2fTendering%2fBuyerWorkArea%2fIndex%3fDocUniqueIdentifier%3dCO1.BDOS.6740864&amp;prevCtxLbl=&amp;Messages=Publicado%20|Success</t>
  </si>
  <si>
    <t>https://www.secop.gov.co/CO1BusinessLine/Tendering/ProcedureEdit/Update?DocUniqueIdentifier=CO1.REQ.6648086</t>
  </si>
  <si>
    <t>https://www.secop.gov.co/CO1BusinessLine/Tendering/ProcedureEdit/View?ProfileName=CCE-11-Procedimiento_Publicidad&amp;PPI=CO1.PPI.34417470&amp;DocUniqueName=Consulta&amp;DocTypeName=NextWay.Entities.Marketplace.Tendering.ProcedureRequest&amp;ProfileVersion=12&amp;DocUniqueIdentifier=CO1.REQ.6861865&amp;prevCtxUrl=https%3a%2f%2fwww.secop.gov.co%2fCO1BusinessLine%2fTendering%2fBuyerWorkArea%2fIndex%3fDocUniqueIdentifier%3dCO1.BDOS.6733609&amp;prevCtxLbl=&amp;Messages=Publicado%20|Success</t>
  </si>
  <si>
    <t>https://www.secop.gov.co/CO1BusinessLine/Tendering/ProcedureEdit/Update?DocUniqueIdentifier=CO1.REQ.6674455</t>
  </si>
  <si>
    <t>https://www.secop.gov.co/CO1BusinessLine/Tendering/ProcedureEdit/View?docUniqueIdentifier=CO1.REQ.6674730&amp;prevCtxUrl=https%3a%2f%2fwww.secop.gov.co%2fCO1BusinessLine%2fTendering%2fBuyerDossierWorkspace%2fIndex%3freference%3d129-2024%26createDateFrom%3d19%2f03%2f2024+17%3a05%3a00%26createDateTo%3d19%2f09%2f2024+17%3a05%3a00%26filteringState%3d0%26sortingState%3dLastModifiedDESC%26showAdvancedSearch%3dTrue%26showAdvancedSearchFields%3dFalse%26advSrchFolderCode%3dALL%26selectedDossier%3dCO1.BDOS.6548277%26selectedRequest%3dCO1.REQ.6674730%26&amp;prevCtxLbl=Procesos+de+la+Entidad+Estatal</t>
  </si>
  <si>
    <t>https://www.secop.gov.co/CO1BusinessLine/Tendering/ProcedureEdit/Update?DocUniqueIdentifier=CO1.REQ.6674663</t>
  </si>
  <si>
    <t>https://community.secop.gov.co/Public/Tendering/ContractNoticePhases/View?PPI=CO1.PPI.33583688&amp;isFromPublicArea=True&amp;isModal=False</t>
  </si>
  <si>
    <t>https://www.secop.gov.co/CO1BusinessLine/Tendering/ProcedureEdit/View?ProfileName=CCE-11-Procedimiento_Publicidad&amp;PPI=CO1.PPI.34452705&amp;DocUniqueName=Consulta&amp;DocTypeName=NextWay.Entities.Marketplace.Tendering.ProcedureRequest&amp;ProfileVersion=12&amp;DocUniqueIdentifier=CO1.REQ.6869994&amp;prevCtxUrl=https%3a%2f%2fwww.secop.gov.co%2fCO1BusinessLine%2fTendering%2fBuyerWorkArea%2fIndex%3fDocUniqueIdentifier%3dCO1.BDOS.6741484&amp;prevCtxLbl=&amp;Messages=Publicado%20|Success</t>
  </si>
  <si>
    <t>https://community.secop.gov.co/Public/Tendering/ContractNoticePhases/View?PPI=CO1.PPI.33583617&amp;isFromPublicArea=True&amp;isModal=False</t>
  </si>
  <si>
    <t>https://www.secop.gov.co/CO1BusinessLine/Tendering/ProcedureEdit/View?ProfileName=CCE-11-Procedimiento_Publicidad&amp;PPI=CO1.PPI.34431753&amp;DocUniqueName=Consulta&amp;DocTypeName=NextWay.Entities.Marketplace.Tendering.ProcedureRequest&amp;ProfileVersion=12&amp;DocUniqueIdentifier=CO1.REQ.6865195&amp;prevCtxUrl=https%3a%2f%2fwww.secop.gov.co%2fCO1BusinessLine%2fTendering%2fBuyerWorkArea%2fIndex%3fDocUniqueIdentifier%3dCO1.BDOS.6736672&amp;prevCtxLbl=&amp;Messages=Publicado%20|Success</t>
  </si>
  <si>
    <t>https://community.secop.gov.co/Public/Tendering/ContractNoticePhases/View?PPI=CO1.PPI.33585174&amp;isFromPublicArea=True&amp;isModal=False</t>
  </si>
  <si>
    <t>https://community.secop.gov.co/Public/Tendering/ContractNoticePhases/View?PPI=CO1.PPI.35538827&amp;isFromPublicArea=True&amp;isModal=False</t>
  </si>
  <si>
    <t>https://www.secop.gov.co/CO1BusinessLine/Tendering/ProcedureEdit/View?ProfileName=CCE-11-Procedimiento_Publicidad&amp;PPI=CO1.PPI.34478919&amp;DocUniqueName=Consulta&amp;DocTypeName=NextWay.Entities.Marketplace.Tendering.ProcedureRequest&amp;ProfileVersion=12&amp;DocUniqueIdentifier=CO1.REQ.6877156&amp;prevCtxUrl=https%3a%2f%2fwww.secop.gov.co%2fCO1BusinessLine%2fTendering%2fBuyerWorkArea%2fIndex%3fDocUniqueIdentifier%3dCO1.BDOS.6748282&amp;prevCtxLbl=&amp;Messages=Publicado%20|Success</t>
  </si>
  <si>
    <t>https://www.secop.gov.co/CO1BusinessLine/Tendering/ProcedureEdit/View?ProfileName=CCE-11-Procedimiento_Publicidad&amp;PPI=CO1.PPI.34411983&amp;DocUniqueName=Consulta&amp;DocTypeName=NextWay.Entities.Marketplace.Tendering.ProcedureRequest&amp;ProfileVersion=12&amp;DocUniqueIdentifier=CO1.REQ.6860606&amp;prevCtxUrl=https%3a%2f%2fwww.secop.gov.co%2fCO1BusinessLine%2fTendering%2fBuyerWorkArea%2fIndex%3fDocUniqueIdentifier%3dCO1.BDOS.6732022&amp;prevCtxLbl=&amp;Messages=Publicado%20|Success</t>
  </si>
  <si>
    <t>https://community.secop.gov.co/Public/Tendering/ContractNoticePhases/View?PPI=CO1.PPI.35082933&amp;isFromPublicArea=True&amp;isModal=False</t>
  </si>
  <si>
    <t>https://www.secop.gov.co/CO1BusinessLine/Tendering/ProcedureEdit/View?ProfileName=CCE-11-Procedimiento_Publicidad&amp;PPI=CO1.PPI.34464666&amp;DocUniqueName=Consulta&amp;DocTypeName=NextWay.Entities.Marketplace.Tendering.ProcedureRequest&amp;ProfileVersion=12&amp;DocUniqueIdentifier=CO1.REQ.6873763&amp;prevCtxUrl=https%3a%2f%2fwww.secop.gov.co%2fCO1BusinessLine%2fTendering%2fBuyerWorkArea%2fIndex%3fDocUniqueIdentifier%3dCO1.BDOS.6745095&amp;prevCtxLbl=&amp;Messages=Publicado%20|Success</t>
  </si>
  <si>
    <t>https://www.secop.gov.co/CO1BusinessLine/Tendering/ProcedureEdit/View?ProfileName=CCE-11-Procedimiento_Publicidad&amp;PPI=CO1.PPI.34453031&amp;DocUniqueName=Consulta&amp;DocTypeName=NextWay.Entities.Marketplace.Tendering.ProcedureRequest&amp;ProfileVersion=12&amp;DocUniqueIdentifier=CO1.REQ.6870746&amp;prevCtxUrl=https%3a%2f%2fwww.secop.gov.co%2fCO1BusinessLine%2fTendering%2fBuyerWorkArea%2fIndex%3fDocUniqueIdentifier%3dCO1.BDOS.6741577&amp;prevCtxLbl=&amp;Messages=Publicado%20|Success</t>
  </si>
  <si>
    <t>https://www.secop.gov.co/CO1BusinessLine/Tendering/ProcedureEdit/View?ProfileName=CCE-11-Procedimiento_Publicidad&amp;PPI=CO1.PPI.34481461&amp;DocUniqueName=Consulta&amp;DocTypeName=NextWay.Entities.Marketplace.Tendering.ProcedureRequest&amp;ProfileVersion=12&amp;DocUniqueIdentifier=CO1.REQ.6975293&amp;prevCtxUrl=https%3a%2f%2fwww.secop.gov.co%2fCO1BusinessLine%2fTendering%2fBuyerWorkArea%2fIndex%3fDocUniqueIdentifier%3dCO1.BDOS.6749352&amp;prevCtxLbl=&amp;Messages=Publicado%20|Success</t>
  </si>
  <si>
    <t>https://community.secop.gov.co/Public/Tendering/ContractNoticePhases/View?PPI=CO1.PPI.34792143&amp;isFromPublicArea=True&amp;isModal=False</t>
  </si>
  <si>
    <t>https://www.secop.gov.co/CO1BusinessLine/Tendering/ProcedureEdit/View?ProfileName=CCE-11-Procedimiento_Publicidad&amp;PPI=CO1.PPI.34465570&amp;DocUniqueName=Consulta&amp;DocTypeName=NextWay.Entities.Marketplace.Tendering.ProcedureRequest&amp;ProfileVersion=12&amp;DocUniqueIdentifier=CO1.REQ.6873887&amp;prevCtxUrl=https%3a%2f%2fwww.secop.gov.co%2fCO1BusinessLine%2fTendering%2fBuyerWorkArea%2fIndex%3fDocUniqueIdentifier%3dCO1.BDOS.6745535&amp;prevCtxLbl=&amp;Messages=Publicado%20|Success</t>
  </si>
  <si>
    <t>https://www.secop.gov.co/CO1BusinessLine/Tendering/ProcedureEdit/View?ProfileName=CCE-11-Procedimiento_Publicidad&amp;PPI=CO1.PPI.34465300&amp;DocUniqueName=Consulta&amp;DocTypeName=NextWay.Entities.Marketplace.Tendering.ProcedureRequest&amp;ProfileVersion=12&amp;DocUniqueIdentifier=CO1.REQ.6874083&amp;prevCtxUrl=https%3a%2f%2fwww.secop.gov.co%2fCO1BusinessLine%2fTendering%2fBuyerWorkArea%2fIndex%3fDocUniqueIdentifier%3dCO1.BDOS.6745396&amp;prevCtxLbl=&amp;Messages=Publicado%20|Success</t>
  </si>
  <si>
    <t>https://www.secop.gov.co/CO1BusinessLine/Tendering/ProcedureEdit/View?ProfileName=CCE-11-Procedimiento_Publicidad&amp;PPI=CO1.PPI.34528094&amp;DocUniqueName=Consulta&amp;DocTypeName=NextWay.Entities.Marketplace.Tendering.ProcedureRequest&amp;ProfileVersion=12&amp;DocUniqueIdentifier=CO1.REQ.6888974&amp;prevCtxUrl=https%3a%2f%2fwww.secop.gov.co%2fCO1BusinessLine%2fTendering%2fBuyerWorkArea%2fIndex%3fDocUniqueIdentifier%3dCO1.BDOS.6760347&amp;prevCtxLbl=&amp;Messages=Publicado%20|Success</t>
  </si>
  <si>
    <t>https://community.secop.gov.co/Public/Tendering/ContractNoticePhases/View?PPI=CO1.PPI.34800140&amp;isFromPublicArea=True&amp;isModal=False</t>
  </si>
  <si>
    <t>https://www.secop.gov.co/CO1BusinessLine/Tendering/ProcedureEdit/View?ProfileName=CCE-11-Procedimiento_Publicidad&amp;PPI=CO1.PPI.34473346&amp;DocUniqueName=Consulta&amp;DocTypeName=NextWay.Entities.Marketplace.Tendering.ProcedureRequest&amp;ProfileVersion=12&amp;DocUniqueIdentifier=CO1.REQ.6875747&amp;prevCtxUrl=https%3a%2f%2fwww.secop.gov.co%2fCO1BusinessLine%2fTendering%2fBuyerWorkArea%2fIndex%3fDocUniqueIdentifier%3dCO1.BDOS.6747002&amp;prevCtxLbl=&amp;Messages=Publicado%20|Success</t>
  </si>
  <si>
    <t>https://www.secop.gov.co/CO1BusinessLine/Tendering/ProcedureEdit/View?ProfileName=CCE-11-Procedimiento_Publicidad&amp;PPI=CO1.PPI.34474636&amp;DocUniqueName=Consulta&amp;DocTypeName=NextWay.Entities.Marketplace.Tendering.ProcedureRequest&amp;ProfileVersion=12&amp;DocUniqueIdentifier=CO1.REQ.6875858&amp;prevCtxUrl=https%3a%2f%2fwww.secop.gov.co%2fCO1BusinessLine%2fTendering%2fBuyerWorkArea%2fIndex%3fDocUniqueIdentifier%3dCO1.BDOS.6746978&amp;prevCtxLbl=&amp;Messages=Publicado%20|Success</t>
  </si>
  <si>
    <t>https://www.secop.gov.co/CO1BusinessLine/Tendering/ProcedureEdit/View?ProfileName=CCE-11-Procedimiento_Publicidad&amp;PPI=CO1.PPI.34465735&amp;DocUniqueName=Consulta&amp;DocTypeName=NextWay.Entities.Marketplace.Tendering.ProcedureRequest&amp;ProfileVersion=12&amp;DocUniqueIdentifier=CO1.REQ.6874062&amp;prevCtxUrl=https%3a%2f%2fwww.secop.gov.co%2fCO1BusinessLine%2fTendering%2fBuyerWorkArea%2fIndex%3fDocUniqueIdentifier%3dCO1.BDOS.6745549&amp;prevCtxLbl=&amp;Messages=Publicado%20|Success</t>
  </si>
  <si>
    <t>https://community.secop.gov.co/Public/Tendering/ContractNoticePhases/View?PPI=CO1.PPI.34832091&amp;isFromPublicArea=True&amp;isModal=False</t>
  </si>
  <si>
    <t>https://community.secop.gov.co/Public/Tendering/ContractNoticePhases/View?PPI=CO1.PPI.34798453&amp;isFromPublicArea=True&amp;isModal=False</t>
  </si>
  <si>
    <t>https://community.secop.gov.co/Public/Tendering/ContractNoticePhases/View?PPI=CO1.PPI.34799414&amp;isFromPublicArea=True&amp;isModal=False</t>
  </si>
  <si>
    <t>https://www.secop.gov.co/CO1BusinessLine/Tendering/ProcedureEdit/View?ProfileName=CCE-11-Procedimiento_Publicidad&amp;PPI=CO1.PPI.34856754&amp;DocUniqueName=Consulta&amp;DocTypeName=NextWay.Entities.Marketplace.Tendering.ProcedureRequest&amp;ProfileVersion=12&amp;DocUniqueIdentifier=CO1.REQ.6975227&amp;prevCtxUrl=https%3a%2f%2fwww.secop.gov.co%2fCO1BusinessLine%2fTendering%2fBuyerWorkArea%2fIndex%3fDocUniqueIdentifier%3dCO1.BDOS.6845333&amp;prevCtxLbl=&amp;Messages=Publicado%20|Success</t>
  </si>
  <si>
    <t>https://community.secop.gov.co/Public/Tendering/ContractNoticePhases/View?PPI=CO1.PPI.34791276&amp;isFromPublicArea=True&amp;isModal=Falseos</t>
  </si>
  <si>
    <t>https://community.secop.gov.co/Public/Tendering/ContractNoticePhases/View?PPI=CO1.PPI.35537448&amp;isFromPublicArea=True&amp;isModal=False</t>
  </si>
  <si>
    <t>https://community.secop.gov.co/Public/Tendering/ContractNoticePhases/View?PPI=CO1.PPI.34758153&amp;isFromPublicArea=True&amp;isModal=False</t>
  </si>
  <si>
    <t>https://www.secop.gov.co/CO1BusinessLine/Tendering/ProcedureEdit/View?docUniqueIdentifier=CO1.REQ.6970599&amp;prevCtxUrl=https%3a%2f%2fwww.secop.gov.co%2fCO1BusinessLine%2fTendering%2fBuyerDossierWorkspace%2fIndex%3fcreateDateFrom%3d07%2f04%2f2024+21%3a11%3a58%26createDateTo%3d07%2f10%2f2024+21%3a11%3a58%26filteringState%3d1%26sortingState%3dLastModifiedDESC%26showAdvancedSearch%3dFalse%26showAdvancedSearchFields%3dFalse%26folderCode%3dALL%26selectedDossier%3dCO1.BDOS.6841357%26selectedRequest%3dCO1.REQ.6970599%26&amp;prevCtxLbl=Procesos+de+la+Entidad+Estatal</t>
  </si>
  <si>
    <t>https://community.secop.gov.co/Public/Tendering/ContractNoticePhases/View?PPI=CO1.PPI.34859778&amp;isFromPublicArea=True&amp;isModal=False</t>
  </si>
  <si>
    <t>https://www.secop.gov.co/CO1BusinessLine/Tendering/ProcedureEdit/Update?DocUniqueIdentifier=CO1.REQ.6679154</t>
  </si>
  <si>
    <t>https://community.secop.gov.co/Public/Tendering/ContractNoticePhases/View?PPI=CO1.PPI.34861097&amp;isFromPublicArea=True&amp;isModal=False</t>
  </si>
  <si>
    <t>https://www.secop.gov.co/CO1BusinessLine/Tendering/ProcedureEdit/View?docUniqueIdentifier=CO1.REQ.6880306&amp;prevCtxUrl=https%3a%2f%2fwww.secop.gov.co%2fCO1BusinessLine%2fTendering%2fBuyerDossierWorkspace%2fIndex%3fallWords2Search%3d166-2024%26createDateFrom%3d08%2f04%2f2024+13%3a56%3a36%26createDateTo%3d08%2f10%2f2024+13%3a56%3a36%26filteringState%3d1%26sortingState%3dLastModifiedDESC%26showAdvancedSearch%3dFalse%26showAdvancedSearchFields%3dFalse%26folderCode%3dALL%26selectedDossier%3dCO1.BDOS.6751323%26selectedRequest%3dCO1.REQ.6880306%26&amp;prevCtxLbl=Procesos+de+la+Entidad+Estatal</t>
  </si>
  <si>
    <t>https://www.secop.gov.co/CO1BusinessLine/Tendering/ProcedureEdit/View?ProfileName=CCE-11-Procedimiento_Publicidad&amp;PPI=CO1.PPI.34842610&amp;DocUniqueName=Consulta&amp;DocTypeName=NextWay.Entities.Marketplace.Tendering.ProcedureRequest&amp;ProfileVersion=12&amp;DocUniqueIdentifier=CO1.REQ.6971667&amp;prevCtxUrl=https%3a%2f%2fwww.secop.gov.co%2fCO1BusinessLine%2fTendering%2fBuyerWorkArea%2fIndex%3fDocUniqueIdentifier%3dCO1.BDOS.6842126&amp;prevCtxLbl=&amp;Messages=Publicado%20|Success</t>
  </si>
  <si>
    <t>https://community.secop.gov.co/Public/Tendering/ContractNoticePhases/View?PPI=CO1.PPI.34872325&amp;isFromPublicArea=True&amp;isModal=False</t>
  </si>
  <si>
    <t>https://community.secop.gov.co/Public/Tendering/ContractNoticePhases/View?PPI=CO1.PPI.34741568&amp;isFromPublicArea=True&amp;isModal=False</t>
  </si>
  <si>
    <t>https://community.secop.gov.co/Public/Tendering/ContractNoticePhases/View?PPI=CO1.PPI.34732819&amp;isFromPublicArea=True&amp;isModal=False</t>
  </si>
  <si>
    <t>https://www.secop.gov.co/CO1BusinessLine/Tendering/ProcedureEdit/View?ProfileName=CCE-11-Procedimiento_Publicidad&amp;PPI=CO1.PPI.34494019&amp;DocUniqueName=Consulta&amp;DocTypeName=NextWay.Entities.Marketplace.Tendering.ProcedureRequest&amp;ProfileVersion=12&amp;DocUniqueIdentifier=CO1.REQ.6881653&amp;prevCtxUrl=https%3a%2f%2fwww.secop.gov.co%2fCO1BusinessLine%2fTendering%2fBuyerWorkArea%2fIndex%3fDocUniqueIdentifier%3dCO1.BDOS.6752387&amp;prevCtxLbl=&amp;Messages=Publicado%20|Success</t>
  </si>
  <si>
    <t>https://community.secop.gov.co/Public/Tendering/ContractNoticePhases/View?PPI=CO1.PPI.34731821&amp;isFromPublicArea=True&amp;isModal=False</t>
  </si>
  <si>
    <t>https://www.secop.gov.co/CO1BusinessLine/Tendering/ProcedureEdit/View?ProfileName=CCE-11-Procedimiento_Publicidad&amp;PPI=CO1.PPI.34493950&amp;DocUniqueName=Consulta&amp;DocTypeName=NextWay.Entities.Marketplace.Tendering.ProcedureRequest&amp;ProfileVersion=12&amp;DocUniqueIdentifier=CO1.REQ.6948883&amp;prevCtxUrl=https%3a%2f%2fwww.secop.gov.co%2fCO1BusinessLine%2fTendering%2fBuyerWorkArea%2fIndex%3fDocUniqueIdentifier%3dCO1.BDOS.6752393&amp;prevCtxLbl=&amp;Messages=Publicado%20|Success</t>
  </si>
  <si>
    <t>https://community.secop.gov.co/Public/Tendering/ContractNoticePhases/View?PPI=CO1.PPI.34862265&amp;isFromPublicArea=True&amp;isModal=False</t>
  </si>
  <si>
    <t>https://community.secop.gov.co/Public/Tendering/ContractNoticePhases/View?PPI=CO1.PPI.34891060&amp;isFr</t>
  </si>
  <si>
    <t>https://community.secop.gov.co/Public/Tendering/ContractNoticePhases/View?PPI=CO1.PPI.34864737&amp;isFromPublicArea=True&amp;isModal=False</t>
  </si>
  <si>
    <t>https://community.secop.gov.co/Public/Tendering/ContractNoticePhases/View?PPI=CO1.PPI.34730852&amp;isFromPublicArea=True&amp;isModal=False</t>
  </si>
  <si>
    <t>https://community.secop.gov.co/Public/Tendering/ContractNoticePhases/View?PPI=CO1.PPI.34863085&amp;isFromPublicArea=True&amp;isModal=False</t>
  </si>
  <si>
    <t>https://community.secop.gov.co/Public/Tendering/ContractNoticePhases/View?PPI=CO1.PPI.34730766&amp;isFromPublicArea=True&amp;isModal=False</t>
  </si>
  <si>
    <t>https://community.secop.gov.co/Public/Tendering/ContractNoticePhases/View?PPI=CO1.PPI.34712065&amp;isFromPublicArea=True&amp;isModal=False</t>
  </si>
  <si>
    <t>https://community.secop.gov.co/Public/Tendering/ContractNoticePhases/View?PPI=CO1.PPI.35083438&amp;isFromPublicArea=True&amp;isModal=False</t>
  </si>
  <si>
    <t>https://community.secop.gov.co/Public/Tendering/ContractNoticePhases/View?PPI=CO1.PPI.34703584&amp;isFromPublicArea=True&amp;isModal=False</t>
  </si>
  <si>
    <t>https://community.secop.gov.co/Public/Tendering/ContractNoticePhases/View?PPI=CO1.PPI.34894359&amp;isFromPublicArea=True&amp;isModal=False</t>
  </si>
  <si>
    <t>https://community.secop.gov.co/Public/Tendering/ContractNoticePhases/View?PPI=CO1.PPI.34702163&amp;isFromPublicArea=True&amp;isModal=False</t>
  </si>
  <si>
    <t>https://community.secop.gov.co/Public/Tendering/ContractNoticePhases/View?PPI=CO1.PPI.34700442&amp;isFromPublicArea=True&amp;isModal=False</t>
  </si>
  <si>
    <t>https://community.secop.gov.co/Public/Tendering/ContractNoticePhases/View?PPI=CO1.PPI.34895301&amp;isFromPublicArea=True&amp;isModal=False</t>
  </si>
  <si>
    <t>https://community.secop.gov.co/Public/Tendering/ContractNoticePhases/View?PPI=CO1.PPI.34868533&amp;isFromPublicArea=True&amp;isModal=False</t>
  </si>
  <si>
    <t>https://community.secop.gov.co/Public/Tendering/ContractNoticePhases/View?PPI=CO1.PPI.34608900&amp;isFromPublicArea=True&amp;isModal=False</t>
  </si>
  <si>
    <t>https://community.secop.gov.co/Public/Tendering/ContractNoticePhases/View?PPI=CO1.PPI.34606941&amp;isFromPublicArea=True&amp;isModal=False</t>
  </si>
  <si>
    <t>https://community.secop.gov.co/Public/Tendering/ContractNoticePhases/View?PPI=CO1.PPI.36264001&amp;isFromPublicArea=True&amp;isModal=False</t>
  </si>
  <si>
    <t>https://community.secop.gov.co/Public/Tendering/ContractNoticePhases/View?PPI=CO1.PPI.36337701&amp;isFromPublicArea=True&amp;isModal=False</t>
  </si>
  <si>
    <t>https://community.secop.gov.co/Public/Tendering/ContractNoticePhases/View?PPI=CO1.PPI.36076754&amp;isFromPublicArea=True&amp;isModal=False</t>
  </si>
  <si>
    <t>https://community.secop.gov.co/Public/Tendering/ContractNoticePhases/View?PPI=CO1.PPI.35546446&amp;isFromPublicArea=True&amp;isModal=False</t>
  </si>
  <si>
    <t>https://community.secop.gov.co/Public/Tendering/ContractNoticePhases/View?PPI=CO1.PPI.36327963&amp;isFromPublicArea=True&amp;isModal=False</t>
  </si>
  <si>
    <t>https://community.secop.gov.co/Public/Tendering/ContractNoticePhases/View?PPI=CO1.PPI.36079131&amp;isFromPublicArea=True&amp;isModal=False</t>
  </si>
  <si>
    <t>https://community.secop.gov.co/Public/Tendering/ContractNoticePhases/View?PPI=CO1.PPI.36111454&amp;isFromPublicArea=True&amp;isModal=False</t>
  </si>
  <si>
    <t>https://community.secop.gov.co/Public/Tendering/ContractNoticePhases/View?PPI=CO1.PPI.36358019&amp;isFromPublicArea=True&amp;isModal=False</t>
  </si>
  <si>
    <t>https://community.secop.gov.co/Public/Tendering/ContractNoticePhases/View?PPI=CO1.PPI.36080996&amp;isFromPublicArea=True&amp;isModal=False</t>
  </si>
  <si>
    <t>https://community.secop.gov.co/Public/Tendering/ContractNoticePhases/View?PPI=CO1.PPI.36081062&amp;isFromPublicArea=True&amp;isModal=False</t>
  </si>
  <si>
    <t>https://community.secop.gov.co/Public/Tendering/ContractNoticePhases/View?PPI=CO1.PPI.36069771&amp;isFromPublicArea=True&amp;isModal=False</t>
  </si>
  <si>
    <t>https://community.secop.gov.co/Public/Tendering/ContractNoticePhases/View?PPI=CO1.PPI.23092934&amp;isFromPublicArea=True&amp;isModal=False</t>
  </si>
  <si>
    <t>https://community.secop.gov.co/Public/Tendering/ContractNoticePhases/View?PPI=CO1.PPI.34355579&amp;isFromPublicArea=True&amp;isModal=False</t>
  </si>
  <si>
    <t>https://community.secop.gov.co/Public/Tendering/ContractNoticePhases/View?PPI=CO1.PPI.34384511&amp;isFromPublicArea=True&amp;isModal=False</t>
  </si>
  <si>
    <t>https://community.secop.gov.co/Public/Tendering/ContractNoticePhases/View?PPI=CO1.PPI.34390371&amp;isFromPublicArea=True&amp;isModal=False</t>
  </si>
  <si>
    <t>https://community.secop.gov.co/Public/Tendering/ContractNoticePhases/View?PPI=CO1.PPI.34409797&amp;isFromPublicArea=True&amp;isModal=False</t>
  </si>
  <si>
    <t>https://community.secop.gov.co/Public/Tendering/ContractNoticePhases/View?PPI=CO1.PPI.34411128&amp;isFromPublicArea=True&amp;isModal=False</t>
  </si>
  <si>
    <t>https://community.secop.gov.co/Public/Tendering/ContractNoticePhases/View?PPI=CO1.PPI.34412025&amp;isFromPublicArea=True&amp;isModal=False</t>
  </si>
  <si>
    <t>https://community.secop.gov.co/Public/Tendering/ContractNoticePhases/View?PPI=CO1.PPI.34413616&amp;isFromPublicArea=True&amp;isModal=False</t>
  </si>
  <si>
    <t>https://community.secop.gov.co/Public/Tendering/ContractNoticePhases/View?PPI=CO1.PPI.34415987&amp;isFromPublicArea=True&amp;isModal=False</t>
  </si>
  <si>
    <t>https://community.secop.gov.co/Public/Tendering/ContractNoticePhases/View?PPI=CO1.PPI.34416758&amp;isFromPublicArea=True&amp;isModal=False</t>
  </si>
  <si>
    <t>https://community.secop.gov.co/Public/Tendering/ContractNoticePhases/View?PPI=CO1.PPI.34417805&amp;isFromPublicArea=True&amp;isModal=False</t>
  </si>
  <si>
    <t>https://community.secop.gov.co/Public/Tendering/ContractNoticePhases/View?PPI=CO1.PPI.34422342&amp;isFromPublicArea=True&amp;isModal=False</t>
  </si>
  <si>
    <t>https://community.secop.gov.co/Public/Tendering/ContractNoticePhases/View?PPI=CO1.PPI.34425815&amp;isFromPublicArea=True&amp;isModal=False</t>
  </si>
  <si>
    <t>https://community.secop.gov.co/Public/Tendering/ContractNoticePhases/View?PPI=CO1.PPI.34426331&amp;isFromPublicArea=True&amp;isModal=False</t>
  </si>
  <si>
    <t>https://community.secop.gov.co/Public/Tendering/ContractNoticePhases/View?PPI=CO1.PPI.34522768&amp;isFromPublicArea=True&amp;isModal=False</t>
  </si>
  <si>
    <t>https://community.secop.gov.co/Public/Tendering/ContractNoticePhases/View?PPI=CO1.PPI.34539783&amp;isFromPublicArea=True&amp;isModal=False</t>
  </si>
  <si>
    <t>https://community.secop.gov.co/Public/Tendering/ContractNoticePhases/View?PPI=CO1.PPI.34540171&amp;isFromPublicArea=True&amp;isModal=False</t>
  </si>
  <si>
    <t>https://community.secop.gov.co/Public/Tendering/ContractNoticePhases/View?PPI=CO1.PPI.34538995&amp;isFromPublicArea=True&amp;isModal=False</t>
  </si>
  <si>
    <t>https://community.secop.gov.co/Public/Tendering/ContractNoticePhases/View?PPI=CO1.PPI.34541061&amp;isFromPublicArea=True&amp;isModal=False</t>
  </si>
  <si>
    <t>https://community.secop.gov.co/Public/Tendering/ContractNoticePhases/View?PPI=CO1.PPI.34541372&amp;isFromPublicArea=True&amp;isModal=False</t>
  </si>
  <si>
    <t>https://community.secop.gov.co/Public/Tendering/ContractNoticePhases/View?PPI=CO1.PPI.35585228&amp;isFromPublicArea=True&amp;isModal=False</t>
  </si>
  <si>
    <t>https://community.secop.gov.co/Public/Tendering/ContractNoticePhases/View?PPI=CO1.PPI.34540627&amp;isFromPublicArea=True&amp;isModal=False</t>
  </si>
  <si>
    <t>https://community.secop.gov.co/Public/Tendering/ContractNoticePhases/View?PPI=CO1.PPI.34541585&amp;isFromPublicArea=True&amp;isModal=False</t>
  </si>
  <si>
    <t>https://community.secop.gov.co/Public/Tendering/ContractNoticePhases/View?PPI=CO1.PPI.34516127&amp;isFromPublicArea=True&amp;isModal=False</t>
  </si>
  <si>
    <t>https://community.secop.gov.co/Public/Tendering/ContractNoticePhases/View?PPI=CO1.PPI.34543256&amp;isFromPublicArea=True&amp;isModal=False</t>
  </si>
  <si>
    <t>https://community.secop.gov.co/Public/Tendering/ContractNoticePhases/View?PPI=CO1.PPI.34542370&amp;isFromPublicArea=True&amp;isModal=False</t>
  </si>
  <si>
    <t>https://community.secop.gov.co/Public/Tendering/ContractNoticePhases/View?PPI=CO1.PPI.34543844&amp;isFromPublicArea=True&amp;isModal=False</t>
  </si>
  <si>
    <t>https://community.secop.gov.co/Public/Tendering/ContractNoticePhases/View?PPI=CO1.PPI.34544390&amp;isFromPublicArea=True&amp;isModal=False</t>
  </si>
  <si>
    <t>https://community.secop.gov.co/Public/Tendering/ContractNoticePhases/View?PPI=CO1.PPI.34545874&amp;isFromPublicArea=True&amp;isModal=False</t>
  </si>
  <si>
    <t>https://community.secop.gov.co/Public/Tendering/ContractNoticePhases/View?PPI=CO1.PPI.34547515&amp;isFromPublicArea=True&amp;isModal=False</t>
  </si>
  <si>
    <t>https://community.secop.gov.co/Public/Tendering/ContractNoticePhases/View?PPI=CO1.PPI.34558188&amp;isFromPublicArea=True&amp;isModal=False</t>
  </si>
  <si>
    <t>https://community.secop.gov.co/Public/Tendering/ContractNoticePhases/View?PPI=CO1.PPI.34551936&amp;isFromPublicArea=True&amp;isModal=False</t>
  </si>
  <si>
    <t>https://community.secop.gov.co/Public/Tendering/ContractNoticePhases/View?PPI=CO1.PPI.34572578&amp;isFromPublicArea=True&amp;isModal=False</t>
  </si>
  <si>
    <t>https://community.secop.gov.co/Public/Tendering/ContractNoticePhases/View?PPI=CO1.PPI.34552633&amp;isFromPublicArea=True&amp;isModal=False</t>
  </si>
  <si>
    <t>https://community.secop.gov.co/Public/Tendering/ContractNoticePhases/View?PPI=CO1.PPI.34551419&amp;isFromPublicArea=True&amp;isModal=False</t>
  </si>
  <si>
    <t>https://community.secop.gov.co/Public/Tendering/ContractNoticePhases/View?PPI=CO1.PPI.34575113&amp;isFromPublicArea=True&amp;isModal=False</t>
  </si>
  <si>
    <t>https://community.secop.gov.co/Public/Tendering/ContractNoticePhases/View?PPI=CO1.PPI.34576273&amp;isFromPublicArea=True&amp;isModal=False</t>
  </si>
  <si>
    <t>https://community.secop.gov.co/Public/Tendering/ContractNoticePhases/View?PPI=CO1.PPI.34576782&amp;isFromPublicArea=True&amp;isModal=False</t>
  </si>
  <si>
    <t>https://community.secop.gov.co/Public/Tendering/ContractNoticePhases/View?PPI=CO1.PPI.34571059&amp;isFromPublicArea=True&amp;isModal=False</t>
  </si>
  <si>
    <t>https://community.secop.gov.co/Public/Tendering/ContractNoticePhases/View?PPI=CO1.PPI.34571002&amp;isFromPublicArea=True&amp;isModal=False</t>
  </si>
  <si>
    <t>https://community.secop.gov.co/Public/Tendering/ContractNoticePhases/View?PPI=CO1.PPI.34582572&amp;isFromPublicArea=True&amp;isModal=False</t>
  </si>
  <si>
    <t>https://community.secop.gov.co/Public/Tendering/ContractNoticePhases/View?PPI=CO1.PPI.34583081&amp;isFromPublicArea=True&amp;isModal=False</t>
  </si>
  <si>
    <t>https://community.secop.gov.co/Public/Tendering/ContractNoticePhases/View?PPI=CO1.PPI.34584667&amp;isFromPublicArea=True&amp;isModal=False</t>
  </si>
  <si>
    <t>https://community.secop.gov.co/Public/Tendering/ContractNoticePhases/View?PPI=CO1.PPI.34612471&amp;isFromPublicArea=True&amp;isModal=False</t>
  </si>
  <si>
    <t>https://community.secop.gov.co/Public/Tendering/ContractNoticePhases/View?PPI=CO1.PPI.34575188&amp;isFromPublicArea=True&amp;isModal=False</t>
  </si>
  <si>
    <t>https://community.secop.gov.co/Public/Tendering/ContractNoticePhases/View?PPI=CO1.PPI.34617011&amp;isFromPublicArea=True&amp;isModal=False</t>
  </si>
  <si>
    <t>https://community.secop.gov.co/Public/Tendering/ContractNoticePhases/View?PPI=CO1.PPI.34617096&amp;isFromPublicArea=True&amp;isModal=False</t>
  </si>
  <si>
    <t>https://community.secop.gov.co/Public/Tendering/ContractNoticePhases/View?PPI=CO1.PPI.34584616&amp;isFromPublicArea=True&amp;isModal=False</t>
  </si>
  <si>
    <t>https://community.secop.gov.co/Public/Tendering/ContractNoticePhases/View?PPI=CO1.PPI.34616716&amp;isFromPublicArea=True&amp;isModal=False</t>
  </si>
  <si>
    <t>https://community.secop.gov.co/Public/Tendering/ContractNoticePhases/View?PPI=CO1.PPI.34547496&amp;isFromPublicArea=True&amp;isModal=False</t>
  </si>
  <si>
    <t>https://community.secop.gov.co/Public/Tendering/ContractNoticePhases/View?PPI=CO1.PPI.34546356&amp;isFromPublicArea=True&amp;isModal=False</t>
  </si>
  <si>
    <t>https://community.secop.gov.co/Public/Tendering/ContractNoticePhases/View?PPI=CO1.PPI.34545934&amp;isFromPublicArea=True&amp;isModal=False</t>
  </si>
  <si>
    <t>https://community.secop.gov.co/Public/Tendering/ContractNoticePhases/View?PPI=CO1.PPI.34544649&amp;isFromPublicArea=True&amp;isModal=False</t>
  </si>
  <si>
    <t>https://community.secop.gov.co/Public/Tendering/ContractNoticePhases/View?PPI=CO1.PPI.34543937&amp;isFromPublicArea=True&amp;isModal=False</t>
  </si>
  <si>
    <t>https://community.secop.gov.co/Public/Tendering/ContractNoticePhases/View?PPI=CO1.PPI.34543230&amp;isFromPublicArea=True&amp;isModal=False</t>
  </si>
  <si>
    <t>https://community.secop.gov.co/Public/Tendering/ContractNoticePhases/View?PPI=CO1.PPI.34524297&amp;isFromPublicArea=True&amp;isModal=False</t>
  </si>
  <si>
    <t>https://community.secop.gov.co/Public/Tendering/ContractNoticePhases/View?PPI=CO1.PPI.34523647&amp;isFromPublicArea=True&amp;isModal=False</t>
  </si>
  <si>
    <t>https://community.secop.gov.co/Public/Tendering/ContractNoticePhases/View?PPI=CO1.PPI.34522978&amp;isFromPublicArea=True&amp;isModal=False</t>
  </si>
  <si>
    <t>https://community.secop.gov.co/Public/Tendering/ContractNoticePhases/View?PPI=CO1.PPI.34523013&amp;isFromPublicArea=True&amp;isModal=False</t>
  </si>
  <si>
    <t>https://community.secop.gov.co/Public/Tendering/ContractNoticePhases/View?PPI=CO1.PPI.34605899&amp;isFromPublicArea=True&amp;isModal=False</t>
  </si>
  <si>
    <t>https://community.secop.gov.co/Public/Tendering/ContractNoticePhases/View?PPI=CO1.PPI.34576712&amp;isFromPublicArea=True&amp;isModal=False</t>
  </si>
  <si>
    <t>https://community.secop.gov.co/Public/Tendering/ContractNoticePhases/View?PPI=CO1.PPI.34517982&amp;isFromPublicArea=True&amp;isModal=False</t>
  </si>
  <si>
    <t>https://community.secop.gov.co/Public/Tendering/ContractNoticePhases/View?PPI=CO1.PPI.34515242&amp;isFromPublicArea=True&amp;isModal=False</t>
  </si>
  <si>
    <t>https://community.secop.gov.co/Public/Tendering/ContractNoticePhases/View?PPI=CO1.PPI.34512274&amp;isFromPublicArea=True&amp;isModal=False</t>
  </si>
  <si>
    <t>https://community.secop.gov.co/Public/Tendering/ContractNoticePhases/View?PPI=CO1.PPI.34487140&amp;isFromPublicArea=True&amp;isModal=False</t>
  </si>
  <si>
    <t>https://community.secop.gov.co/Public/Tendering/ContractNoticePhases/View?PPI=CO1.PPI.34486428&amp;isFromPublicArea=True&amp;isModal=False</t>
  </si>
  <si>
    <t>https://community.secop.gov.co/Public/Tendering/ContractNoticePhases/View?PPI=CO1.PPI.34485410&amp;isFromPublicArea=True&amp;isModal=False</t>
  </si>
  <si>
    <t>https://community.secop.gov.co/Public/Tendering/ContractNoticePhases/View?PPI=CO1.PPI.34484808&amp;isFromPublicArea=True&amp;isModal=False</t>
  </si>
  <si>
    <t>https://community.secop.gov.co/Public/Tendering/ContractNoticePhases/View?PPI=CO1.PPI.34483904&amp;isFromPublicArea=True&amp;isModal=False</t>
  </si>
  <si>
    <t>https://community.secop.gov.co/Public/Tendering/ContractNoticePhases/View?PPI=CO1.PPI.34483153&amp;isFromPublicArea=True&amp;isModal=False</t>
  </si>
  <si>
    <t>https://community.secop.gov.co/Public/Tendering/ContractNoticePhases/View?PPI=CO1.PPI.34477467&amp;isFromPublicArea=True&amp;isModal=False</t>
  </si>
  <si>
    <t>https://community.secop.gov.co/Public/Tendering/ContractNoticePhases/View?PPI=CO1.PPI.34520809&amp;isFromPublicArea=True&amp;isModal=False</t>
  </si>
  <si>
    <t>https://community.secop.gov.co/Public/Tendering/ContractNoticePhases/View?PPI=CO1.PPI.34477055&amp;isFromPublicArea=True&amp;isModal=False</t>
  </si>
  <si>
    <t>https://community.secop.gov.co/Public/Tendering/ContractNoticePhases/View?PPI=CO1.PPI.34461015&amp;isFromPublicArea=True&amp;isModal=False</t>
  </si>
  <si>
    <t>https://community.secop.gov.co/Public/Tendering/ContractNoticePhases/View?PPI=CO1.PPI.34458326&amp;isFromPublicArea=True&amp;isModal=False</t>
  </si>
  <si>
    <t>https://community.secop.gov.co/Public/Tendering/ContractNoticePhases/View?PPI=CO1.PPI.34456228&amp;isFromPublicArea=True&amp;isModal=False</t>
  </si>
  <si>
    <t>https://community.secop.gov.co/Public/Tendering/ContractNoticePhases/View?PPI=CO1.PPI.34450713&amp;isFromPublicArea=True&amp;isModal=False</t>
  </si>
  <si>
    <t>https://community.secop.gov.co/Public/Tendering/ContractNoticePhases/View?PPI=CO1.PPI.34447525&amp;isFromPublicArea=True&amp;isModal=False</t>
  </si>
  <si>
    <t>https://community.secop.gov.co/Public/Tendering/ContractNoticePhases/View?PPI=CO1.PPI.34432183&amp;isFromPublicArea=True&amp;isModal=False</t>
  </si>
  <si>
    <t>https://community.secop.gov.co/Public/Tendering/ContractNoticePhases/View?PPI=CO1.PPI.34432111&amp;isFromPublicArea=True&amp;isModal=False</t>
  </si>
  <si>
    <t>https://community.secop.gov.co/Public/Tendering/ContractNoticePhases/View?PPI=CO1.PPI.34431628&amp;isFromPublicArea=True&amp;isModal=False</t>
  </si>
  <si>
    <t>https://community.secop.gov.co/Public/Tendering/ContractNoticePhases/View?PPI=CO1.PPI.34426807&amp;isFromPublicArea=True&amp;isModal=False</t>
  </si>
  <si>
    <t>https://community.secop.gov.co/Public/Tendering/ContractNoticePhases/View?PPI=CO1.PPI.34555009&amp;isFromPublicArea=True&amp;isModal=False</t>
  </si>
  <si>
    <t>https://community.secop.gov.co/Public/Tendering/ContractNoticePhases/View?PPI=CO1.PPI.34423926&amp;isFromPublicArea=True&amp;isModal=False</t>
  </si>
  <si>
    <t>https://community.secop.gov.co/Public/Tendering/ContractNoticePhases/View?PPI=CO1.PPI.34422940&amp;isFromPublicArea=True&amp;isModal=False</t>
  </si>
  <si>
    <t>https://community.secop.gov.co/Public/Tendering/ContractNoticePhases/View?PPI=CO1.PPI.34416162&amp;isFromPublicArea=True&amp;isModal=False</t>
  </si>
  <si>
    <t>https://community.secop.gov.co/Public/Tendering/ContractNoticePhases/View?PPI=CO1.PPI.34449056&amp;isFromPublicArea=True&amp;isModal=False</t>
  </si>
  <si>
    <t>https://community.secop.gov.co/Public/Tendering/ContractNoticePhases/View?PPI=CO1.PPI.34555291&amp;isFromPublicArea=True&amp;isModal=False</t>
  </si>
  <si>
    <t>https://community.secop.gov.co/Public/Tendering/ContractNoticePhases/View?PPI=CO1.PPI.34414696&amp;isFromPublicArea=True&amp;isModal=False</t>
  </si>
  <si>
    <t>https://community.secop.gov.co/Public/Tendering/ContractNoticePhases/View?PPI=CO1.PPI.34413994&amp;isFromPublicArea=True&amp;isModal=False</t>
  </si>
  <si>
    <t>https://community.secop.gov.co/Public/Tendering/ContractNoticePhases/View?PPI=CO1.PPI.34395155&amp;isFromPublicArea=True&amp;isModal=False</t>
  </si>
  <si>
    <t>https://community.secop.gov.co/Public/Tendering/ContractNoticePhases/View?PPI=CO1.PPI.34385231&amp;isFromPublicArea=True&amp;isModal=False</t>
  </si>
  <si>
    <t>https://community.secop.gov.co/Public/Tendering/ContractNoticePhases/View?PPI=CO1.PPI.34362209&amp;isFromPublicArea=True&amp;isModal=False</t>
  </si>
  <si>
    <t>https://community.secop.gov.co/Public/Tendering/ContractNoticePhases/View?PPI=CO1.PPI.34364892&amp;isFromPublicArea=True&amp;isModal=False</t>
  </si>
  <si>
    <t>https://community.secop.gov.co/Public/Tendering/ContractNoticePhases/View?PPI=CO1.PPI.34391357&amp;isFromPublicArea=True&amp;isModal=False</t>
  </si>
  <si>
    <t>https://community.secop.gov.co/Public/Tendering/ContractNoticePhases/View?PPI=CO1.PPI.34354844&amp;isFromPublicArea=True&amp;isModal=False</t>
  </si>
  <si>
    <t>https://community.secop.gov.co/Public/Tendering/ContractNoticePhases/View?PPI=CO1.PPI.34351571&amp;isFromPublicArea=True&amp;isModal=False</t>
  </si>
  <si>
    <t>https://community.secop.gov.co/Public/Tendering/ContractNoticePhases/View?PPI=CO1.PPI.34348717&amp;isFromPublicArea=True&amp;isModal=False</t>
  </si>
  <si>
    <t>207-2024</t>
  </si>
  <si>
    <t>Automoviles: 29%
Domiciliaria: 25%
Personas: 15%</t>
  </si>
  <si>
    <t>Automoviles 23% 
Domiciliaria: 25%
Personas: 15%</t>
  </si>
  <si>
    <t>100.00%</t>
  </si>
  <si>
    <t>VALOR PAGADO (EN PESOS)
A 31 DICIEMBRE 2024
(TOTAL VR. FACTURADO)</t>
  </si>
  <si>
    <t>ESTADO DEL CONTRATO (EN EJECUCIÓN EN LIQUIDACIÓN POR LIQUIDAR NO SE LIQUIDA)</t>
  </si>
  <si>
    <t>Agencia promotora de seguros promover la colocacion de contratos de seguro y renovacion de los mismos no por si misma sino por medio de los intermediarios de seguros adscritos a Previsora a través de la promotora en la ciudad de Barranquilla.</t>
  </si>
  <si>
    <t>EL PROVEEDOR se compromete con LA PREVISORA S.A. a prestar sus servicios profesionales de asesoría permanente y emisión de conceptos en materia tributaria aplicable a los impuestos nacionales y municipales para LA PREVISORA S.A. así como el servicio de soporte para la Gerencia Contable y Tributaria de LA PREVISORA S.A. en los procesos de planeación supervisión y revisión de la declaración de renta y complementarios y brindar apoyo en la contestación de requerimientos realizados por los entes de control a nivel interno y externo.</t>
  </si>
  <si>
    <t>Prestar sus servicios de peritaje especializado a los daños sufridos por los vehículos asegurados y/o los causados por éstos a vehículos de terceros que afecten las pólizas expedidas por LA PREVISORA S.A. bajo el ramo de automóviles obteniendo de esta manera una evaluación y valoración de los daños</t>
  </si>
  <si>
    <t>EL PROVEEDOR se obliga con LA PREVISORA S.A. bajo la modalidad de outsourcing a la prestación del servicio de operación y administración del Contact Center a nivel nacional con la tecnología y conexiones pertinentes en las ciudades de Bogotá y Medellín (o en la ciudad donde opere el data center principal y alterno de LA PREVISORA S.A.</t>
  </si>
  <si>
    <t>Prestar sus servicios especializados para estabilizar y asegurar la operación del proceso de facturación en medios y formatos electrónicos el cual contempla la expedición entrega aceptación rechazo exhibición y conservación de facturas por y en medios y formatos electrónicos de acuerdo con lo establecido.</t>
  </si>
  <si>
    <t>Asistencia de automóviles domiciliaria y a personas para los ramos adscritos a la Gerencia Técnica de Automóviles Gerencia Técnica de Seguros Generales</t>
  </si>
  <si>
    <t>prestar el servicio de soporte mantenimiento consultoría y actualización de la aplicación de Conciliación DATA MATCH CONCISO WEB (nuevo versionamiento modelo SAAS)</t>
  </si>
  <si>
    <t>prestar los servicios de consultoría para el análisis diseño implementación y acompañamiento del modelo integral de la experiencia del cliente Previsora que permita asegurar la satisfacción en la prestación de los servicios de la organización</t>
  </si>
  <si>
    <t>Bajo la modalidad de software como servicio (SaaS) EL PROVEEDOR TECNOLÓGICO en su calidad de propietario y titular del derecho de explotación de la licencia de la solución tecnológica ofrecida con la cual se garantiza a LA PREVISORA S.A. la disponibilidad del servicio de operación de una solución tecnológica para dar cumplimiento a las Circulares Conjuntas Nro. 001 del 20 de agosto de 2021 y 002 del 23 de diciembre de 2021 proferidas por la Superintendencia Financiera de Colombia.</t>
  </si>
  <si>
    <t>Realizar todas las gestiones para la publicación de avisos de prensa en diarios de amplia circulación nacional referente a temas como Asambleas Ordinarias y Extraordinarias publicación de fallecimientos de pensionados o personal activo de la Compañía reclamaciones de acreencias laborales cierres y aperturas de sucursales entre otros avisos relacionados con la gestión administrativa de la Compañía.</t>
  </si>
  <si>
    <t>Prestar sus servicios en Colombia en calidad de operador de la información de acuerdo a la Ley 1266 de 2008 y norma que a futuro la modifique o complemente de consulta en línea y en batch de datos personales información comercial de personas naturales y/o jurídicas que se encuentren en procesos de vinculación y/o vinculadas comercialmente con LA PREVISORA S.A. así como la generación de procesos que permitan gestionar el riesgo al que se pueda ver expuesta LA PREVISORA S.A. en el desarrollo de sus relaciones comerciales con clientes e intermediarios.</t>
  </si>
  <si>
    <t>Prestación del servicio de inspección (vehículos livianos pesados motos y bicicletas) marcación vehicular (segmento livianos) y revisión técnico-mecánica de acuerdo con los términos y condiciones establecidas por LA PREVISORA S.A.</t>
  </si>
  <si>
    <t>Contratar un proveedor que preste bajo la modalidad de outsourcing los servicios de BPO (Business Process Outsourcing) para la gestión integral de la documentación física y electrónica producida y recibida la administración del archivo de LA PREVISORA S.A COMPAÑÍA DE SEGUROS derivados de los procesos que se lleven a cabo debido a su objeto social la prestación del servicio de custodia organización y bodegaje de los archivos de gestión y central.</t>
  </si>
  <si>
    <t>Servicios especializados para la implementación de una solución que permita la administración identificación detección protección y respuesta frente a posibles brechas de seguridad a nivel de fuga de información como lo es la solución de DLP (en inglés Data Loss Prevention).</t>
  </si>
  <si>
    <t xml:space="preserve">EL PROVEEDOR se obliga con LA PREVISORA S.A. a: 1. Otorgar el uso de la herramienta tecnológica de su propiedad denominada "Auda Claims Gold" con el fin que la PREVISORA pueda utilizar la misma para realizar todo el proceso de gestión de la atención integrar a los siniestros derivados de las pólizas del ramo de automóviles que se expida. 2. A prestar los servicios de mesa de respuestos. 3 Brindar la asesoría técnica requerida para el manejo de la herramienta.  </t>
  </si>
  <si>
    <t xml:space="preserve">EL PROVEEDOR se obliga con LA PREVISORA S.A. a prestar bajo la figura de alquiler el servicio especializado de vehículo de reemplazo a los asegurados de LA PREVISORA del seguro de vehículos livianos.    </t>
  </si>
  <si>
    <t>prestar el servicio para la consulta de las aplicaciones informáticas SISA y CEXPER y envío de información en línea vía internet para la obtención de resultados de siniestralidad de los riesgos consultados cifras estadísticas del ramo cifras estadísticas del sector y demás actividades propias que administre FASECOLDA y que tenga que ver con el sector asegurador en el ramo de Automóviles.</t>
  </si>
  <si>
    <t>Prestar y garantizar el servicio integral de bodegaje almacenamiento y custodia de salvamentos de seguros generales (muebles enseres entre otros) y vehículos asegurados por LA PREVISORA S.A.</t>
  </si>
  <si>
    <t xml:space="preserve">suministrar y prestar el servicio de actualización soporte y mantenimiento del licenciamiento actual y de nuevas versiones de la herramienta de gestión documental OnBase. </t>
  </si>
  <si>
    <t xml:space="preserve">Prestar los servicios de examenes medicos de salud ocupacional post incapacidad optometria y/o cualquier otro servicio de salud ocupacional que LA PREVISORA S.A. requiera para sus trabajadores o contratistas. </t>
  </si>
  <si>
    <t>Desarrollar el plan de bienestar social y reconocimiento dirigido a los funcionarios de la Compañía así como servicios asociados al Sistema de Gestión de Seguridad y Salud en el Trabajo.</t>
  </si>
  <si>
    <t>Prestar los servicios para la elaboración prevalidación Información Exógena año gravable 2023- vigencia 2024 que compone de 6 formatos de acuerdo lo establecido en la Ley 624 de 1989 – Estatuto Tributario y Resolución 1255 de 2022.</t>
  </si>
  <si>
    <t>Prestar los servicios para la elaboración prevalidación de Información Exógena año gravable 2023- vigencia 2024 que compone de 5 formatos de acuerdo lo establecido en la Ley 624 de 1989 – Estatuto Tributario y Resolución 1255 de 2022</t>
  </si>
  <si>
    <t>Prestar el servicio de licenciamiento administración y soporte de la solución de PAM (Privileged Access Manager) Cyberark que permita la gestión de usuarios privilegiados de manera centralizada.</t>
  </si>
  <si>
    <t>prestar los servicios de asistencia de automóviles domiciliaria y personas para los asegurados de LA PREVISORA S.A.</t>
  </si>
  <si>
    <t>servicios especializados para asesorar y apoyar a la Gerencia Contable y Tributaria en la formulación adopción ejecución seguimiento y acompañamiento para llevar a cabo la contratación de la consultoría del proyecto de Planificación de Recursos Empresariales - ERP.</t>
  </si>
  <si>
    <t>Prestar los servicios especializados sobre la plataforma de Sistema Gestor de Identidades para la actualización integración soporte y mantenimiento a la plataforma de Oracle Identity Governance.</t>
  </si>
  <si>
    <t xml:space="preserve">servicios de financiación de primas de seguros y gestión y administración de recuperación o cobro de cartera con el fin de facilitar a los tomadores y/o asegurados de LA PREVISORA S.A. la adquisición de los seguros comercializados por esta. </t>
  </si>
  <si>
    <t>Prestar el servicio de soporte y mantenimiento de la solución (firma digital estampa y QR) en modalidad Software como Servicio (SaaS).</t>
  </si>
  <si>
    <t>Prestar el servicio de la actividad de cierre de gestion 2024 colaboradores sucursal pereira</t>
  </si>
  <si>
    <t>ROSA MARIA MORALES LARGO</t>
  </si>
  <si>
    <t>Realizar Actividad de cierre de Gestion Funcionarios.</t>
  </si>
  <si>
    <t>SUMINISTRO DE MATERIALES Y MANTENIMIENTO DE AIRES ACONDICIONADOS PROPIEDAD DE LA PREVISORA S.A.</t>
  </si>
  <si>
    <t xml:space="preserve"> 
Adquisición de 5 extintores co2 de 5 lbs + señalización + soporte de pared e instalación para sucursal Bucaramanga
</t>
  </si>
  <si>
    <t>2 DV 5</t>
  </si>
  <si>
    <t>COMERCIAL MN SAS</t>
  </si>
  <si>
    <t>ROBERTO CARLOS PEREZ MORALES</t>
  </si>
  <si>
    <t>Prestar el servicio de restaurante cierre de gestión aliados sucursal</t>
  </si>
  <si>
    <t>Prestar el servicio en la elaboración e instalacion de dos avisos publicitarios  imagen corporativa Previsora</t>
  </si>
  <si>
    <t>Suministro e instalación de una red eléctrica normal y regulada; cableado estructurado categoría 6 A, correspondiente a la primera etapa del área de atención al público y puesta en funcionamiento para las oficinas de La Previsora S.A. Sucursal Ibagué</t>
  </si>
  <si>
    <t>Impermeabilización integral de la terraza, incluye suministro, materiales nuevos y de
primera calidad y mano de obra calificada.</t>
  </si>
  <si>
    <t>860027563-2
900383665-5
900383375-4</t>
  </si>
  <si>
    <t>GLOBAL ASTI SAS</t>
  </si>
  <si>
    <t>RMI INTEGRALES SAS</t>
  </si>
  <si>
    <t>OSCAR JULIAN RUEDA ENCISO</t>
  </si>
  <si>
    <t>https://www.secop.gov.co/CO1BusinessLine/Tendering/ProcedureEdit/View?DocUniqueIdentifier=CO1.REQ.3270525&amp;PrevCtxLbl=Work+Area&amp;PrevCtxUrl=https%3a%2f%2fwww.secop.gov.co%2fCO1BusinessLine%2fTendering%2fBuyerWorkArea%2fIndex%3fDocUniqueIdentifier%3dCO1.BDOS.3184329&amp;Messages=Modificaci%C3%B3n%20aplicada%20%20|Success</t>
  </si>
  <si>
    <t>https://community.secop.gov.co/Public/Tendering/ContractNoticePhases/View?PPI=CO1.PPI.29218077&amp;isFromPublicArea=True&amp;isModal=False</t>
  </si>
  <si>
    <t>Secop I - https://www.contratos.gov.co/consultas/resultadoListadoProcesos.jsp#</t>
  </si>
  <si>
    <t>https://www.secop.gov.co/CO1BusinessLine/Tendering/BuyerWorkArea/Index?docUniqueIdentifier=CO1.BDOS.2396267&amp;Messages=Modificaci%C3%B3n%20cancelada%20%20|Success</t>
  </si>
  <si>
    <t>https://www.secop.gov.co/CO1BusinessLine/Tendering/ProcedureEdit/View?DocUniqueIdentifier=CO1.REQ.1632760&amp;PrevCtxLbl=Work+Area&amp;PrevCtxUrl=https%3a%2f%2fwww.secop.gov.co%2fCO1BusinessLine%2fTendering%2fBuyerWorkArea%2fIndex%3fDocUniqueIdentifier%3dCO1.BDOS.1583522&amp;Messages=Modificaci%C3%B3n%20aplicada%20%20|Success</t>
  </si>
  <si>
    <t>https://community.secop.gov.co/Public/Tendering/ContractNoticePhases/View?PPI=CO1.PPI.29440508&amp;isFromPublicArea=True&amp;isModal=False</t>
  </si>
  <si>
    <t>https://www.secop.gov.co/CO1BusinessLine/Tendering/ProcedureEdit/View?DocUniqueIdentifier=CO1.REQ.1526735&amp;PrevCtxLbl=Work+Area&amp;PrevCtxUrl=https%3a%2f%2fwww.secop.gov.co%2fCO1BusinessLine%2fTendering%2fBuyerWorkArea%2fIndex%3fDocUniqueIdentifier%3dCO1.BDOS.1482092&amp;Messages=Modificaci%C3%B3n%20aplicada%20%20|Success</t>
  </si>
  <si>
    <t>https://www.secop.gov.co/CO1BusinessLine/Tendering/ProcedureEdit/View?DocUniqueIdentifier=CO1.REQ.2173936&amp;PrevCtxLbl=Work+Area&amp;PrevCtxUrl=https%3a%2f%2fwww.secop.gov.co%2fCO1BusinessLine%2fTendering%2fBuyerWorkArea%2fIndex%3fDocUniqueIdentifier%3dCO1.BDOS.2114292&amp;Messages=Modificaci%C3%B3n%20aplicada%20%20|Success</t>
  </si>
  <si>
    <t>https://www.secop.gov.co/CO1BusinessLine/Tendering/ProcedureEdit/View?DocUniqueIdentifier=CO1.REQ.2392773&amp;PrevCtxLbl=Work+Area&amp;PrevCtxUrl=https%3a%2f%2fwww.secop.gov.co%2fCO1BusinessLine%2fTendering%2fBuyerWorkArea%2fIndex%3fDocUniqueIdentifier%3dCO1.BDOS.2326459&amp;Messages=Modificaci%C3%B3n%20aplicada%20%20|Success</t>
  </si>
  <si>
    <t>https://www.secop.gov.co/CO1BusinessLine/Tendering/ProcedureEdit/View?DocUniqueIdentifier=CO1.REQ.2506281&amp;PrevCtxLbl=Work+Area&amp;PrevCtxUrl=https%3a%2f%2fwww.secop.gov.co%2fCO1BusinessLine%2fTendering%2fBuyerWorkArea%2fIndex%3fDocUniqueIdentifier%3dCO1.BDOS.2431706&amp;Messages=Modificaci%C3%B3n%20aplicada%20%20|Success</t>
  </si>
  <si>
    <t>https://www.secop.gov.co/CO1BusinessLine/Tendering/ProcedureEdit/View?DocUniqueIdentifier=CO1.REQ.2834519&amp;PrevCtxLbl=Work+Area&amp;PrevCtxUrl=https%3a%2f%2fwww.secop.gov.co%2fCO1BusinessLine%2fTendering%2fBuyerWorkArea%2fIndex%3fDocUniqueIdentifier%3dCO1.BDOS.2703977&amp;Messages=Modificaci%C3%B3n%20aplicada%20%20|Success</t>
  </si>
  <si>
    <t>https://www.secop.gov.co/CO1BusinessLine/Tendering/ProcedureEdit/View?DocUniqueIdentifier=CO1.REQ.2890205&amp;PrevCtxLbl=Work+Area&amp;PrevCtxUrl=https%3a%2f%2fwww.secop.gov.co%2fCO1BusinessLine%2fTendering%2fBuyerWorkArea%2fIndex%3fDocUniqueIdentifier%3dCO1.BDOS.2809384&amp;Messages=Modificaci%C3%B3n%20aplicada%20%20|Success</t>
  </si>
  <si>
    <t>https://www.secop.gov.co/CO1BusinessLine/Tendering/BuyerWorkArea/Index?DocUniqueIdentifier=CO1.BDOS.3184660</t>
  </si>
  <si>
    <t>https://community.secop.gov.co/Public/Tendering/ContractNoticePhases/View?PPI=CO1.PPI.20505486&amp;isFromPublicArea=True&amp;isModal=False</t>
  </si>
  <si>
    <t>https://community.secop.gov.co/Public/Tendering/ContractNoticePhases/View?PPI=CO1.PPI.21817514&amp;isFromPublicArea=True&amp;isModal=False</t>
  </si>
  <si>
    <t>https://community.secop.gov.co/Public/Tendering/ContractNoticePhases/View?PPI=CO1.PPI.23762886&amp;isFromPublicArea=True&amp;isModal=False</t>
  </si>
  <si>
    <t>https://community.secop.gov.co/Public/Tendering/ContractNoticePhases/View?PPI=CO1.PPI.24902099&amp;isFromPublicArea=True&amp;isModal=False</t>
  </si>
  <si>
    <t>https://www.secop.gov.co/CO1BusinessLine/Tendering/ProcedureEdit/View?DocUniqueIdentifier=CO1.REQ.3971088&amp;PrevCtxLbl=Work+Area&amp;PrevCtxUrl=https%3a%2f%2fwww.secop.gov.co%2fCO1BusinessLine%2fTendering%2fBuyerWorkArea%2fIndex%3fDocUniqueIdentifier%3dCO1.BDOS.3875640&amp;Messages=Modificaci%C3%B3n%20aplicada%20%20|Success</t>
  </si>
  <si>
    <t>https://www.secop.gov.co/CO1BusinessLine/Tendering/ProcedureEdit/View?docUniqueIdentifier=CO1.REQ.4248935&amp;prevCtxUrl=https%3a%2f%2fwww.secop.gov.co%2fCO1BusinessLine%2fTendering%2fBuyerDossierWorkspace%2fIndex%3freference%3d147-2022%26createDateFrom%3d27%2f01%2f2023+18%3a58%3a00%26createDateTo%3d27%2f07%2f2023+18%3a58%3a00%26filteringState%3d0%26sortingState%3dLastModifiedDESC%26showAdvancedSearch%3dTrue%26showAdvancedSearchFields%3dTrue%26advSrchFolderCode%3dALL%26selectedDossier%3dCO1.BDOS.4151761%26selectedRequest%3dCO1.REQ.4248935%26&amp;prevCtxLbl=Procesos+de+la+Entidad+Estatal</t>
  </si>
  <si>
    <t>https://www.secop.gov.co/CO1BusinessLine/Tendering/ProcedureEdit/View?docUniqueIdentifier=CO1.REQ.4209297&amp;prevCtxUrl=https%3a%2f%2fwww.secop.gov.co%2fCO1BusinessLine%2fTendering%2fBuyerDossierWorkspace%2fIndex%3freference%3d004-2023%26createDateFrom%3d01%2f01%2f2022+15%3a07%3a00%26createDateTo%3d17%2f05%2f2023+15%3a07%3a00%26filteringState%3d1%26sortingState%3dLastModifiedDESC%26showAdvancedSearch%3dTrue%26showAdvancedSearchFields%3dFalse%26advSrchFolderCode%3dALL%26selectedDossier%3dCO1.BDOS.4113208%26selectedRequest%3dCO1.REQ.4209297%26&amp;prevCtxLbl=Procesos+de+la+Entidad+Estatal</t>
  </si>
  <si>
    <t>https://www.secop.gov.co/CO1BusinessLine/Tendering/ProcedureEdit/View?docUniqueIdentifier=CO1.REQ.4235803&amp;prevCtxUrl=https%3a%2f%2fwww.secop.gov.co%2fCO1BusinessLine%2fTendering%2fBuyerDossierWorkspace%2fIndex%3freference%3d005-2023%26createDateFrom%3d01%2f01%2f2022+15%3a09%3a00%26createDateTo%3d17%2f05%2f2023+15%3a09%3a00%26filteringState%3d0%26sortingState%3dLastModifiedDESC%26showAdvancedSearch%3dTrue%26showAdvancedSearchFields%3dTrue%26advSrchFolderCode%3dALL%26selectedDossier%3dCO1.BDOS.4138737%26selectedRequest%3dCO1.REQ.4235803%26&amp;prevCtxLbl=Procesos+de+la+Entidad+Estatal</t>
  </si>
  <si>
    <t>https://www.secop.gov.co/CO1BusinessLine/Tendering/BuyerWorkArea/Index?docUniqueIdentifier=CO1.BDOS.4258603&amp;prevCtxUrl=https%3a%2f%2fwww.secop.gov.co%2fCO1BusinessLine%2fTendering%2fBuyerDossierWorkspace%2fIndex%3freference%3d008-2023%26createDateFrom%3d07%2f01%2f2023+10%3a50%3a00%26createDateTo%3d07%2f11%2f2023+22%3a50%3a00%26filteringState%3d0%26sortingState%3dLastModifiedDESC%26showAdvancedSearch%3dTrue%26showAdvancedSearchFields%3dFalse%26advSrchFolderCode%3dALL%26selectedDossier%3dCO1.BDOS.4258603%26selectedRequest%3dCO1.REQ.5062042%26&amp;prevCtxLbl=Procesos+de+la+Entidad+Estatal</t>
  </si>
  <si>
    <t>https://www.secop.gov.co/CO1BusinessLine/Tendering/ProcedureEdit/View?docUniqueIdentifier=CO1.REQ.4236778&amp;prevCtxUrl=https%3a%2f%2fwww.secop.gov.co%2fCO1BusinessLine%2fTendering%2fBuyerDossierWorkspace%2fIndex%3freference%3d010-2023%26createDateFrom%3d17%2f01%2f2022+15%3a22%3a00%26createDateTo%3d17%2f05%2f2023+15%3a22%3a00%26filteringState%3d0%26sortingState%3dLastModifiedDESC%26showAdvancedSearch%3dTrue%26showAdvancedSearchFields%3dFalse%26advSrchFolderCode%3dALL%26selectedDossier%3dCO1.BDOS.4139831%26selectedRequest%3dCO1.REQ.4236778%26&amp;prevCtxLbl=Procesos+de+la+Entidad+Estatal</t>
  </si>
  <si>
    <t>https://www.secop.gov.co/CO1BusinessLine/Tendering/ProcedureEdit/View?docUniqueIdentifier=CO1.REQ.4251124&amp;prevCtxUrl=https%3a%2f%2fwww.secop.gov.co%2fCO1BusinessLine%2fTendering%2fBuyerDossierWorkspace%2fIndex%3freference%3d014-2023%26createDateFrom%3d01%2f01%2f2022+15%3a28%3a00%26createDateTo%3d17%2f05%2f2023+15%3a28%3a00%26filteringState%3d0%26sortingState%3dLastModifiedDESC%26showAdvancedSearch%3dTrue%26showAdvancedSearchFields%3dTrue%26advSrchFolderCode%3dALL%26selectedDossier%3dCO1.BDOS.4153731%26selectedRequest%3dCO1.REQ.4251124%26&amp;prevCtxLbl=Procesos+de+la+Entidad+Estatal</t>
  </si>
  <si>
    <t>https://www.secop.gov.co/CO1BusinessLine/Tendering/ProcedureEdit/View?ProfileName=CCE-11-Procedimiento_Publicidad&amp;PPI=CO1.PPI.26286079&amp;DocUniqueName=Consulta&amp;DocTypeName=NextWay.Entities.Marketplace.Tendering.ProcedureRequest&amp;ProfileVersion=11&amp;DocUniqueIdentifier=CO1.REQ.4853846&amp;prevCtxUrl=https%3a%2f%2fwww.secop.gov.co%2fCO1BusinessLine%2fTendering%2fBuyerWorkArea%2fIndex%3fDocUniqueIdentifier%3dCO1.BDOS.4747151&amp;prevCtxLbl=&amp;Messages=Publicado%20|Success</t>
  </si>
  <si>
    <t>https://www.secop.gov.co/CO1BusinessLine/Tendering/ProcedureEdit/View?docUniqueIdentifier=CO1.REQ.4686815&amp;prevCtxUrl=https%3a%2f%2fwww.secop.gov.co%2fCO1BusinessLine%2fTendering%2fBuyerDossierWorkspace%2fIndex%3freference%3d023-2023%26createDateFrom%3d19%2f01%2f2023+16%3a49%3a00%26createDateTo%3d19%2f07%2f2023+16%3a49%3a00%26filteringState%3d0%26sortingState%3dLastModifiedDESC%26showAdvancedSearch%3dTrue%26showAdvancedSearchFields%3dTrue%26advSrchFolderCode%3dALL%26selectedDossier%3dCO1.BDOS.4582812%26selectedRequest%3dCO1.REQ.4686815%26&amp;prevCtxLbl=Procesos+de+la+Entidad+Estatal</t>
  </si>
  <si>
    <t>https://www.secop.gov.co/CO1BusinessLine/Tendering/ProcedureEdit/View?docUniqueIdentifier=CO1.REQ.4238123&amp;prevCtxUrl=https%3a%2f%2fwww.secop.gov.co%2fCO1BusinessLine%2fTendering%2fBuyerDossierWorkspace%2fIndex%3freference%3d024-2023%26createDateFrom%3d01%2f01%2f2022+15%3a43%3a00%26createDateTo%3d17%2f05%2f2023+15%3a43%3a00%26filteringState%3d0%26sortingState%3dLastModifiedDESC%26showAdvancedSearch%3dTrue%26showAdvancedSearchFields%3dFalse%26advSrchFolderCode%3dALL%26selectedDossier%3dCO1.BDOS.4141329%26selectedRequest%3dCO1.REQ.4238123%26&amp;prevCtxLbl=Procesos+de+la+Entidad+Estatal</t>
  </si>
  <si>
    <t>https://www.secop.gov.co/CO1BusinessLine/Tendering/ProcedureEdit/View?docUniqueIdentifier=CO1.REQ.4358032&amp;prevCtxUrl=https%3a%2f%2fwww.secop.gov.co%2fCO1BusinessLine%2fTendering%2fBuyerDossierWorkspace%2fIndex%3freference%3d026-2023%26createDateFrom%3d01%2f01%2f2022+15%3a47%3a00%26createDateTo%3d17%2f05%2f2023+15%3a47%3a00%26filteringState%3d0%26sortingState%3dLastModifiedDESC%26showAdvancedSearch%3dTrue%26showAdvancedSearchFields%3dTrue%26advSrchFolderCode%3dALL%26selectedDossier%3dCO1.BDOS.4258652%26selectedRequest%3dCO1.REQ.4358032%26&amp;prevCtxLbl=Procesos+de+la+Entidad+Estatal</t>
  </si>
  <si>
    <t>https://www.secop.gov.co/CO1BusinessLine/Tendering/ProcedureEdit/View?ProfileName=CCE-11-Procedimiento_Publicidad&amp;PPI=CO1.PPI.24205914&amp;DocUniqueName=Consulta&amp;DocTypeName=NextWay.Entities.Marketplace.Tendering.ProcedureRequest&amp;ProfileVersion=11&amp;DocUniqueIdentifier=CO1.REQ.4854860&amp;prevCtxUrl=https%3a%2f%2fwww.secop.gov.co%2fCO1BusinessLine%2fTendering%2fBuyerWorkArea%2fIndex%3fDocUniqueIdentifier%3dCO1.BDOS.4260466&amp;prevCtxLbl=&amp;Messages=Publicado%20|Success</t>
  </si>
  <si>
    <t>https://www.secop.gov.co/CO1BusinessLine/Tendering/ProcedureEdit/View?docUniqueIdentifier=CO1.REQ.4239523&amp;prevCtxUrl=https%3a%2f%2fwww.secop.gov.co%2fCO1BusinessLine%2fTendering%2fBuyerDossierWorkspace%2fIndex%3freference%3d029-2023%26createDateFrom%3d01%2f01%2f2022+16%3a05%3a00%26createDateTo%3d17%2f05%2f2023+16%3a05%3a00%26filteringState%3d0%26sortingState%3dLastModifiedDESC%26showAdvancedSearch%3dTrue%26showAdvancedSearchFields%3dTrue%26advSrchFolderCode%3dALL%26selectedDossier%3dCO1.BDOS.4142628%26selectedRequest%3dCO1.REQ.4239523%26&amp;prevCtxLbl=Procesos+de+la+Entidad+Estatal</t>
  </si>
  <si>
    <t>https://www.secop.gov.co/CO1BusinessLine/Tendering/ProcedureEdit/View?ProfileName=CCE-11-Procedimiento_Publicidad&amp;PPI=CO1.PPI.26291000&amp;DocUniqueName=Consulta&amp;DocTypeName=NextWay.Entities.Marketplace.Tendering.ProcedureRequest&amp;ProfileVersion=11&amp;DocUniqueIdentifier=CO1.REQ.5315324&amp;prevCtxUrl=https%3a%2f%2fwww.secop.gov.co%2fCO1BusinessLine%2fTendering%2fBuyerWorkArea%2fIndex%3fDocUniqueIdentifier%3dCO1.BDOS.4748819&amp;prevCtxLbl=&amp;Messages=Publicado%20|Success</t>
  </si>
  <si>
    <t>https://www.secop.gov.co/CO1BusinessLine/Tendering/ProcedureEdit/View?docUniqueIdentifier=CO1.REQ.4303083&amp;prevCtxUrl=https%3a%2f%2fwww.secop.gov.co%2fCO1BusinessLine%2fTendering%2fBuyerDossierWorkspace%2fIndex%3freference%3d033-2023%26createDateFrom%3d01%2f01%2f2022+16%3a10%3a00%26createDateTo%3d17%2f05%2f2023+16%3a10%3a00%26filteringState%3d0%26sortingState%3dLastModifiedDESC%26showAdvancedSearch%3dTrue%26showAdvancedSearchFields%3dFalse%26advSrchFolderCode%3dALL%26selectedDossier%3dCO1.BDOS.4204885%26selectedRequest%3dCO1.REQ.4303083%26&amp;prevCtxLbl=Procesos+de+la+Entidad+Estatal</t>
  </si>
  <si>
    <t>https://www.secop.gov.co/CO1BusinessLine/Tendering/ProcedureEdit/View?ProfileName=CCE-11-Procedimiento_Publicidad&amp;PPI=CO1.PPI.26291825&amp;DocUniqueName=Consulta&amp;DocTypeName=NextWay.Entities.Marketplace.Tendering.ProcedureRequest&amp;ProfileVersion=11&amp;DocUniqueIdentifier=CO1.REQ.4855632&amp;prevCtxUrl=https%3a%2f%2fwww.secop.gov.co%2fCO1BusinessLine%2fTendering%2fBuyerWorkArea%2fIndex%3fDocUniqueIdentifier%3dCO1.BDOS.4748925&amp;prevCtxLbl=&amp;Messages=Publicado%20|Success</t>
  </si>
  <si>
    <t>https://www.secop.gov.co/CO1BusinessLine/Tendering/ProcedureEdit/View?docUniqueIdentifier=CO1.REQ.4305746&amp;prevCtxUrl=https%3a%2f%2fwww.secop.gov.co%2fCO1BusinessLine%2fTendering%2fBuyerDossierWorkspace%2fIndex%3freference%3d036-2023%26createDateFrom%3d17%2f11%2f2022+16%3a13%3a00%26createDateTo%3d17%2f05%2f2023+16%3a13%3a00%26filteringState%3d1%26sortingState%3dLastModifiedDESC%26showAdvancedSearch%3dTrue%26showAdvancedSearchFields%3dFalse%26advSrchFolderCode%3dALL%26selectedDossier%3dCO1.BDOS.4207735%26selectedRequest%3dCO1.REQ.4305746%26&amp;prevCtxLbl=Procesos+de+la+Entidad+Estatal</t>
  </si>
  <si>
    <t>https://www.secop.gov.co/CO1BusinessLine/Tendering/ProcedureEdit/View?docUniqueIdentifier=CO1.REQ.4400437&amp;prevCtxUrl=https%3a%2f%2fwww.secop.gov.co%2fCO1BusinessLine%2fTendering%2fBuyerDossierWorkspace%2fIndex%3freference%3d038-2023%26createDateFrom%3d01%2f01%2f2022+16%3a15%3a00%26createDateTo%3d17%2f05%2f2023+16%3a15%3a00%26filteringState%3d0%26sortingState%3dLastModifiedDESC%26showAdvancedSearch%3dTrue%26showAdvancedSearchFields%3dTrue%26advSrchFolderCode%3dALL%26selectedDossier%3dCO1.BDOS.4300634%26selectedRequest%3dCO1.REQ.4400437%26&amp;prevCtxLbl=Procesos+de+la+Entidad+Estatal</t>
  </si>
  <si>
    <t>https://www.secop.gov.co/CO1BusinessLine/Tendering/ProcedureEdit/View?docUniqueIdentifier=CO1.REQ.4686045&amp;prevCtxUrl=https%3a%2f%2fwww.secop.gov.co%2fCO1BusinessLine%2fTendering%2fBuyerDossierWorkspace%2fIndex%3freference%3d046-2023%26createDateFrom%3d26%2f01%2f2023+20%3a18%3a00%26createDateTo%3d26%2f07%2f2023+20%3a18%3a00%26filteringState%3d0%26sortingState%3dLastModifiedDESC%26showAdvancedSearch%3dTrue%26showAdvancedSearchFields%3dTrue%26advSrchFolderCode%3dALL%26selectedDossier%3dCO1.BDOS.4258295%26selectedRequest%3dCO1.REQ.4686045%26&amp;prevCtxLbl=Procesos+de+la+Entidad+Estatal</t>
  </si>
  <si>
    <t>https://www.secop.gov.co/CO1BusinessLine/Tendering/ProcedureEdit/View?ProfileName=CCE-11-Procedimiento_Publicidad&amp;PPI=CO1.PPI.26398462&amp;DocUniqueName=Consulta&amp;DocTypeName=NextWay.Entities.Marketplace.Tendering.ProcedureRequest&amp;ProfileVersion=11&amp;DocUniqueIdentifier=CO1.REQ.5315342&amp;prevCtxUrl=https%3a%2f%2fwww.secop.gov.co%2fCO1BusinessLine%2fTendering%2fBuyerWorkArea%2fIndex%3fDocUniqueIdentifier%3dCO1.BDOS.4769073&amp;prevCtxLbl=&amp;Messages=Publicado%20|Success</t>
  </si>
  <si>
    <t>https://www.secop.gov.co/CO1BusinessLine/Tendering/ProcedureEdit/View?docUniqueIdentifier=CO1.REQ.4662979&amp;prevCtxUrl=https%3a%2f%2fwww.secop.gov.co%2fCO1BusinessLine%2fTendering%2fBuyerDossierWorkspace%2fIndex%3freference%3d050-2023%26createDateFrom%3d26%2f01%2f2023+21%3a42%3a00%26createDateTo%3d26%2f07%2f2023+21%3a42%3a00%26filteringState%3d1%26sortingState%3dLastModifiedDESC%26showAdvancedSearch%3dTrue%26showAdvancedSearchFields%3dFalse%26advSrchFolderCode%3dALL%26selectedDossier%3dCO1.BDOS.4307356%26selectedRequest%3dCO1.REQ.4662979%26&amp;prevCtxLbl=Procesos+de+la+Entidad+Estatal</t>
  </si>
  <si>
    <t>https://www.secop.gov.co/CO1BusinessLine/Tendering/ProcedureEdit/View?docUniqueIdentifier=CO1.REQ.4409872&amp;prevCtxUrl=https%3a%2f%2fwww.secop.gov.co%2fCO1BusinessLine%2fTendering%2fBuyerDossierWorkspace%2fIndex%3freference%3d053-2023%26createDateFrom%3d01%2f01%2f2022+16%3a45%3a00%26createDateTo%3d17%2f05%2f2023+16%3a45%3a00%26filteringState%3d1%26sortingState%3dLastModifiedDESC%26showAdvancedSearch%3dTrue%26showAdvancedSearchFields%3dFalse%26advSrchFolderCode%3dALL%26selectedDossier%3dCO1.BDOS.4309955%26selectedRequest%3dCO1.REQ.4409872%26&amp;prevCtxLbl=Procesos+de+la+Entidad+Estatal</t>
  </si>
  <si>
    <t>https://www.secop.gov.co/CO1BusinessLine/Tendering/ProcedureEdit/View?docUniqueIdentifier=CO1.REQ.4400924&amp;prevCtxUrl=https%3a%2f%2fwww.secop.gov.co%2fCO1BusinessLine%2fTendering%2fBuyerDossierWorkspace%2fIndex%3freference%3d054-2023%26createDateFrom%3d01%2f01%2f2022+16%3a46%3a00%26createDateTo%3d17%2f05%2f2023+16%3a46%3a00%26filteringState%3d0%26sortingState%3dLastModifiedDESC%26showAdvancedSearch%3dTrue%26showAdvancedSearchFields%3dTrue%26advSrchFolderCode%3dALL%26selectedDossier%3dCO1.BDOS.4300816%26selectedRequest%3dCO1.REQ.4400924%26&amp;prevCtxLbl=Procesos+de+la+Entidad+Estatal</t>
  </si>
  <si>
    <t>https://www.secop.gov.co/CO1BusinessLine/Tendering/ProcedureEdit/View?docUniqueIdentifier=CO1.REQ.4703279&amp;prevCtxUrl=https%3a%2f%2fwww.secop.gov.co%2fCO1BusinessLine%2fTendering%2fBuyerDossierWorkspace%2fIndex%3freference%3d060-2023%26createDateFrom%3d27%2f01%2f2023+13%3a49%3a00%26createDateTo%3d27%2f07%2f2023+13%3a49%3a00%26filteringState%3d0%26sortingState%3dLastModifiedDESC%26showAdvancedSearch%3dTrue%26showAdvancedSearchFields%3dTrue%26advSrchFolderCode%3dALL%26selectedDossier%3dCO1.BDOS.4404181%26selectedRequest%3dCO1.REQ.4703279%26&amp;prevCtxLbl=Procesos+de+la+Entidad+Estatal</t>
  </si>
  <si>
    <t>https://www.secop.gov.co/CO1BusinessLine/Tendering/ProcedureEdit/View?docUniqueIdentifier=CO1.REQ.4401451&amp;prevCtxUrl=https%3a%2f%2fwww.secop.gov.co%2fCO1BusinessLine%2fTendering%2fBuyerDossierWorkspace%2fIndex%3freference%3d061-2023%26createDateFrom%3d01%2f01%2f2022+16%3a54%3a00%26createDateTo%3d17%2f05%2f2023+16%3a54%3a00%26filteringState%3d0%26sortingState%3dLastModifiedDESC%26showAdvancedSearch%3dTrue%26showAdvancedSearchFields%3dFalse%26advSrchFolderCode%3dALL%26selectedDossier%3dCO1.BDOS.4301826%26selectedRequest%3dCO1.REQ.4401451%26&amp;prevCtxLbl=Procesos+de+la+Entidad+Estatal</t>
  </si>
  <si>
    <t>https://www.secop.gov.co/CO1BusinessLine/Tendering/ProcedureEdit/View?ProfileName=CCE-11-Procedimiento_Publicidad&amp;PPI=CO1.PPI.25592232&amp;DocUniqueName=Consulta&amp;DocTypeName=NextWay.Entities.Marketplace.Tendering.ProcedureRequest&amp;ProfileVersion=11&amp;DocUniqueIdentifier=CO1.REQ.4675354&amp;prevCtxUrl=https%3a%2f%2fwww.secop.gov.co%2fCO1BusinessLine%2fTendering%2fBuyerWorkArea%2fIndex%3fDocUniqueIdentifier%3dCO1.BDOS.4570700&amp;prevCtxLbl=&amp;Messages=Publicado%20|Success</t>
  </si>
  <si>
    <t>https://www.secop.gov.co/CO1BusinessLine/Tendering/ProcedureEdit/View?docUniqueIdentifier=CO1.REQ.4663571&amp;prevCtxUrl=https%3a%2f%2fwww.secop.gov.co%2fCO1BusinessLine%2fTendering%2fBuyerDossierWorkspace%2fIndex%3freference%3d065-2023%26createDateFrom%3d27%2f01%2f2023+14%3a23%3a00%26createDateTo%3d27%2f07%2f2023+14%3a23%3a00%26filteringState%3d0%26sortingState%3dLastModifiedDESC%26showAdvancedSearch%3dTrue%26showAdvancedSearchFields%3dFalse%26advSrchFolderCode%3dALL%26selectedDossier%3dCO1.BDOS.4559984%26selectedRequest%3dCO1.REQ.4663571%26&amp;prevCtxLbl=Procesos+de+la+Entidad+Estatal</t>
  </si>
  <si>
    <t>https://www.secop.gov.co/CO1BusinessLine/Tendering/BuyerWorkArea/Index?docUniqueIdentifier=CO1.BDOS.4566615&amp;prevCtxUrl=https%3a%2f%2fwww.secop.gov.co%2fCO1BusinessLine%2fTendering%2fBuyerDossierWorkspace%2fIndex%3freference%3d070-2023%26createDateFrom%3d04%2f03%2f2023+20%3a21%3a00%26createDateTo%3d04%2f09%2f2023+20%3a21%3a00%26filteringState%3d0%26sortingState%3dLastModifiedDESC%26showAdvancedSearch%3dTrue%26showAdvancedSearchFields%3dFalse%26advSrchFolderCode%3dALL%26selectedDossier%3dCO1.BDOS.4566615%26selectedRequest%3dCO1.REQ.4670079%26&amp;prevCtxLbl=Procesos+de+la+Entidad+Estatal</t>
  </si>
  <si>
    <t>https://www.secop.gov.co/CO1BusinessLine/Tendering/BuyerWorkArea/Index?docUniqueIdentifier=CO1.BDOS.5137796&amp;prevCtxUrl=https%3a%2f%2fwww.secop.gov.co%2fCO1BusinessLine%2fTendering%2fBuyerDossierWorkspace%2fIndex%3freference%3d073-2023%26createDateFrom%3d08%2f05%2f2023+22%3a50%3a00%26createDateTo%3d08%2f11%2f2023+22%3a50%3a00%26filteringState%3d0%26sortingState%3dLastModifiedDESC%26showAdvancedSearch%3dTrue%26showAdvancedSearchFields%3dFalse%26advSrchFolderCode%3dALL%26selectedDossier%3dCO1.BDOS.5137796%26selectedRequest%3dCO1.REQ.5252083%26&amp;prevCtxLbl=Procesos+de+la+Entidad+Estatal</t>
  </si>
  <si>
    <t>https://www.secop.gov.co/CO1BusinessLine/Tendering/ProcedureEdit/View?ProfileName=CCE-11-Procedimiento_Publicidad&amp;PPI=CO1.PPI.28495520&amp;DocUniqueName=Consulta&amp;DocTypeName=NextWay.Entities.Marketplace.Tendering.ProcedureRequest&amp;ProfileVersion=11&amp;DocUniqueIdentifier=CO1.REQ.5315802&amp;prevCtxUrl=https%3a%2f%2fwww.secop.gov.co%2fCO1BusinessLine%2fTendering%2fBuyerWorkArea%2fIndex%3fDocUniqueIdentifier%3dCO1.BDOS.5199763&amp;prevCtxLbl=&amp;Messages=Publicado%20|Success</t>
  </si>
  <si>
    <t>https://www.secop.gov.co/CO1BusinessLine/Tendering/BuyerWorkArea/Index?docUniqueIdentifier=CO1.BDOS.5213431&amp;prevCtxUrl=https%3a%2f%2fwww.secop.gov.co%2fCO1BusinessLine%2fTendering%2fBuyerDossierWorkspace%2fIndex%3freference%3d081-2023%26createDateFrom%3d12%2f06%2f2023+20%3a16%3a00%26createDateTo%3d12%2f12%2f2023+20%3a16%3a00%26filteringState%3d0%26sortingState%3dLastModifiedDESC%26showAdvancedSearch%3dTrue%26showAdvancedSearchFields%3dFalse%26advSrchFolderCode%3dALL%26selectedDossier%3dCO1.BDOS.5213431%26selectedRequest%3dCO1.REQ.5329870%26&amp;prevCtxLbl=Procesos+de+la+Entidad+Estatal</t>
  </si>
  <si>
    <t>https://www.secop.gov.co/CO1BusinessLine/Tendering/BuyerWorkArea/Index?docUniqueIdentifier=CO1.BDOS.5109856&amp;prevCtxUrl=https%3a%2f%2fwww.secop.gov.co%2fCO1BusinessLine%2fTendering%2fBuyerDossierWorkspace%2fIndex%3freference%3d085-2023%26createDateFrom%3d07%2f05%2f2023+22%3a56%3a00%26createDateTo%3d07%2f11%2f2023+22%3a56%3a00%26filteringState%3d0%26sortingState%3dLastModifiedDESC%26showAdvancedSearch%3dTrue%26showAdvancedSearchFields%3dFalse%26advSrchFolderCode%3dALL%26selectedDossier%3dCO1.BDOS.5109856%26selectedRequest%3dCO1.REQ.5224909%26&amp;prevCtxLbl=Procesos+de+la+Entidad+Estatal</t>
  </si>
  <si>
    <t>https://www.secop.gov.co/CO1BusinessLine/Tendering/BuyerWorkArea/Index?docUniqueIdentifier=CO1.BDOS.4821394&amp;prevCtxUrl=https%3a%2f%2fwww.secop.gov.co%2fCO1BusinessLine%2fTendering%2fBuyerDossierWorkspace%2fIndex%3freference%3d087-2023%26createDateFrom%3d07%2f05%2f2023+23%3a02%3a00%26createDateTo%3d07%2f11%2f2023+23%3a02%3a00%26filteringState%3d0%26sortingState%3dLastModifiedDESC%26showAdvancedSearch%3dTrue%26showAdvancedSearchFields%3dFalse%26advSrchFolderCode%3dALL%26selectedDossier%3dCO1.BDOS.4821394%26selectedRequest%3dCO1.REQ.4929705%26&amp;prevCtxLbl=Procesos+de+la+Entidad+Estatal</t>
  </si>
  <si>
    <t>https://www.secop.gov.co/CO1BusinessLine/Tendering/BuyerWorkArea/Index?docUniqueIdentifier=CO1.BDOS.4913239&amp;prevCtxUrl=https%3a%2f%2fwww.secop.gov.co%2fCO1BusinessLine%2fTendering%2fBuyerDossierWorkspace%2fIndex%3freference%3d092-2023%26createDateFrom%3d07%2f01%2f2023+10%3a56%3a00%26createDateTo%3d07%2f11%2f2023+22%3a56%3a00%26filteringState%3d0%26sortingState%3dLastModifiedDESC%26showAdvancedSearch%3dTrue%26showAdvancedSearchFields%3dFalse%26advSrchFolderCode%3dALL%26selectedDossier%3dCO1.BDOS.4913239%26selectedRequest%3dCO1.REQ.5022679%26&amp;prevCtxLbl=Procesos+de+la+Entidad+Estatal</t>
  </si>
  <si>
    <t>https://www.secop.gov.co/CO1BusinessLine/Tendering/BuyerWorkArea/Index?docUniqueIdentifier=CO1.BDOS.5114263&amp;prevCtxUrl=https%3a%2f%2fwww.secop.gov.co%2fCO1BusinessLine%2fTendering%2fBuyerDossierWorkspace%2fIndex%3freference%3d094-2023%26createDateFrom%3d07%2f05%2f2023+23%3a02%3a00%26createDateTo%3d07%2f11%2f2023+23%3a02%3a00%26filteringState%3d0%26sortingState%3dLastModifiedDESC%26showAdvancedSearch%3dTrue%26showAdvancedSearchFields%3dFalse%26advSrchFolderCode%3dALL%26selectedDossier%3dCO1.BDOS.5114263%26selectedRequest%3dCO1.REQ.5229043%26&amp;prevCtxLbl=Procesos+de+la+Entidad+Estatal</t>
  </si>
  <si>
    <t>https://www.secop.gov.co/CO1BusinessLine/Tendering/BuyerWorkArea/Index?docUniqueIdentifier=CO1.BDOS.5084509&amp;prevCtxUrl=https%3a%2f%2fwww.secop.gov.co%2fCO1BusinessLine%2fTendering%2fBuyerDossierWorkspace%2fIndex%3freference%3d095-2023%26createDateFrom%3d07%2f05%2f2023+22%3a58%3a00%26createDateTo%3d07%2f11%2f2023+22%3a58%3a00%26filteringState%3d0%26sortingState%3dLastModifiedDESC%26showAdvancedSearch%3dTrue%26showAdvancedSearchFields%3dFalse%26advSrchFolderCode%3dALL%26selectedDossier%3dCO1.BDOS.5084509%26selectedRequest%3dCO1.REQ.5229958%26&amp;prevCtxLbl=Procesos+de+la+Entidad+Estatal</t>
  </si>
  <si>
    <t>https://www.secop.gov.co/CO1BusinessLine/Tendering/ProcedureEdit/View?docUniqueIdentifier=CO1.REQ.5325588&amp;prevCtxUrl=https%3a%2f%2fwww.secop.gov.co%2fCO1BusinessLine%2fTendering%2fBuyerDossierWorkspace%2fIndex%3ffilteringState%3d0%26sortingState%3dLastModifiedDESC%26showAdvancedSearch%3dFalse%26showAdvancedSearchFields%3dFalse%26folderCode%3dALL%26selectedDossier%3dCO1.BDOS.5202434%26selectedRequest%3dCO1.REQ.5325588%26&amp;prevCtxLbl=Procesos+de+la+Entidad+Estatal</t>
  </si>
  <si>
    <t>https://www.secop.gov.co/CO1BusinessLine/Tendering/BuyerWorkArea/Index?docUniqueIdentifier=CO1.BDOS.5109844&amp;prevCtxUrl=https%3a%2f%2fwww.secop.gov.co%2fCO1BusinessLine%2fTendering%2fBuyerDossierWorkspace%2fIndex%3freference%3d098-2023%26createDateFrom%3d07%2f05%2f2023+22%3a57%3a00%26createDateTo%3d07%2f11%2f2023+22%3a57%3a00%26filteringState%3d0%26sortingState%3dLastModifiedDESC%26showAdvancedSearch%3dTrue%26showAdvancedSearchFields%3dFalse%26advSrchFolderCode%3dALL%26selectedDossier%3dCO1.BDOS.5109844%26selectedRequest%3dCO1.REQ.5224646%26&amp;prevCtxLbl=Procesos+de+la+Entidad+Estatal</t>
  </si>
  <si>
    <t>https://www.secop.gov.co/CO1BusinessLine/Tendering/BuyerWorkArea/Index?docUniqueIdentifier=CO1.BDOS.5115505&amp;prevCtxUrl=https%3a%2f%2fwww.secop.gov.co%2fCO1BusinessLine%2fTendering%2fBuyerDossierWorkspace%2fIndex%3freference%3d105-2023%26createDateFrom%3d07%2f05%2f2023+23%3a04%3a00%26createDateTo%3d07%2f11%2f2023+23%3a04%3a00%26filteringState%3d0%26sortingState%3dLastModifiedDESC%26showAdvancedSearch%3dTrue%26showAdvancedSearchFields%3dFalse%26advSrchFolderCode%3dALL%26selectedDossier%3dCO1.BDOS.5115505%26selectedRequest%3dCO1.REQ.5229718%26&amp;prevCtxLbl=Procesos+de+la+Entidad+Estatal</t>
  </si>
  <si>
    <t>https://www.secop.gov.co/CO1BusinessLine/Tendering/ProcedureEdit/View?docUniqueIdentifier=CO1.REQ.5321954&amp;prevCtxUrl=https%3a%2f%2fwww.secop.gov.co%2fCO1BusinessLine%2fTendering%2fBuyerDossierWorkspace%2fIndex%3fcreateDateFrom%3d23%2f05%2f2023+14%3a28%3a56%26createDateTo%3d23%2f11%2f2023+14%3a28%3a56%26filteringState%3d0%26sortingState%3dLastModifiedDESC%26showAdvancedSearch%3dFalse%26showAdvancedSearchFields%3dFalse%26folderCode%3dALL%26selectedDossier%3dCO1.BDOS.5205081%26selectedRequest%3dCO1.REQ.5321954%26&amp;prevCtxLbl=Procesos+de+la+Entidad+Estatal</t>
  </si>
  <si>
    <t>https://www.secop.gov.co/CO1BusinessLine/Tendering/BuyerWorkArea/Index?docUniqueIdentifier=CO1.BDOS.5116515&amp;prevCtxUrl=https%3a%2f%2fwww.secop.gov.co%2fCO1BusinessLine%2fTendering%2fBuyerDossierWorkspace%2fIndex%3freference%3d109-2023%26createDateFrom%3d07%2f05%2f2023+23%3a12%3a00%26createDateTo%3d07%2f11%2f2023+23%3a12%3a00%26filteringState%3d0%26sortingState%3dLastModifiedDESC%26showAdvancedSearch%3dTrue%26showAdvancedSearchFields%3dFalse%26advSrchFolderCode%3dALL%26selectedDossier%3dCO1.BDOS.5116515%26selectedRequest%3dCO1.REQ.5230848%26&amp;prevCtxLbl=Procesos+de+la+Entidad+Estatal</t>
  </si>
  <si>
    <t>https://www.secop.gov.co/CO1BusinessLine/Tendering/BuyerWorkArea/Index?docUniqueIdentifier=CO1.BDOS.5115894&amp;prevCtxUrl=https%3a%2f%2fwww.secop.gov.co%2fCO1BusinessLine%2fTendering%2fBuyerDossierWorkspace%2fIndex%3freference%3d112-2023%26createDateFrom%3d07%2f05%2f2023+23%3a13%3a00%26createDateTo%3d07%2f11%2f2023+23%3a13%3a00%26filteringState%3d0%26sortingState%3dLastModifiedDESC%26showAdvancedSearch%3dTrue%26showAdvancedSearchFields%3dFalse%26advSrchFolderCode%3dALL%26selectedDossier%3dCO1.BDOS.5115894%26selectedRequest%3dCO1.REQ.5230326%26&amp;prevCtxLbl=Procesos+de+la+Entidad+Estatal</t>
  </si>
  <si>
    <t>https://www.secop.gov.co/CO1BusinessLine/Tendering/BuyerWorkArea/Index?docUniqueIdentifier=CO1.BDOS.4914344&amp;prevCtxUrl=https%3a%2f%2fwww.secop.gov.co%2fCO1BusinessLine%2fTendering%2fBuyerDossierWorkspace%2fIndex%3freference%3d116-2023%26createDateFrom%3d07%2f05%2f2023+23%3a09%3a00%26createDateTo%3d07%2f11%2f2023+23%3a09%3a00%26filteringState%3d0%26sortingState%3dLastModifiedDESC%26showAdvancedSearch%3dTrue%26showAdvancedSearchFields%3dFalse%26advSrchFolderCode%3dALL%26selectedDossier%3dCO1.BDOS.4914344%26selectedRequest%3dCO1.REQ.5024405%26&amp;prevCtxLbl=Procesos+de+la+Entidad+Estatal</t>
  </si>
  <si>
    <t>https://www.secop.gov.co/CO1BusinessLine/Tendering/BuyerWorkArea/Index?docUniqueIdentifier=CO1.BDOS.5121957&amp;prevCtxUrl=https%3a%2f%2fwww.secop.gov.co%2fCO1BusinessLine%2fTendering%2fBuyerDossierWorkspace%2fIndex%3freference%3d118-2023%26createDateFrom%3d12%2f06%2f2023+20%3a17%3a00%26createDateTo%3d12%2f12%2f2023+20%3a17%3a00%26filteringState%3d0%26sortingState%3dLastModifiedDESC%26showAdvancedSearch%3dTrue%26showAdvancedSearchFields%3dFalse%26advSrchFolderCode%3dALL%26selectedDossier%3dCO1.BDOS.5121957%26selectedRequest%3dCO1.REQ.5357324%26&amp;prevCtxLbl=Procesos+de+la+Entidad+Estatal</t>
  </si>
  <si>
    <t>https://www.secop.gov.co/CO1BusinessLine/Tendering/BuyerWorkArea/Index?docUniqueIdentifier=CO1.BDOS.4913752&amp;prevCtxUrl=https%3a%2f%2fwww.secop.gov.co%2fCO1BusinessLine%2fTendering%2fBuyerDossierWorkspace%2fIndex%3freference%3d121-2023%26createDateFrom%3d07%2f05%2f2023+23%3a16%3a00%26createDateTo%3d07%2f11%2f2023+23%3a16%3a00%26filteringState%3d0%26sortingState%3dLastModifiedDESC%26showAdvancedSearch%3dTrue%26showAdvancedSearchFields%3dFalse%26advSrchFolderCode%3dALL%26selectedDossier%3dCO1.BDOS.4913752%26selectedRequest%3dCO1.REQ.5023260%26&amp;prevCtxLbl=Procesos+de+la+Entidad+Estatal</t>
  </si>
  <si>
    <t>https://www.secop.gov.co/CO1BusinessLine/Tendering/BuyerWorkArea/Index?docUniqueIdentifier=CO1.BDOS.5116535&amp;prevCtxUrl=https%3a%2f%2fwww.secop.gov.co%2fCO1BusinessLine%2fTendering%2fBuyerDossierWorkspace%2fIndex%3freference%3d125-2023%26createDateFrom%3d09%2f05%2f2023+14%3a44%3a00%26createDateTo%3d09%2f11%2f2023+14%3a44%3a00%26filteringState%3d0%26sortingState%3dLastModifiedDESC%26showAdvancedSearch%3dTrue%26showAdvancedSearchFields%3dFalse%26advSrchFolderCode%3dALL%26selectedDossier%3dCO1.BDOS.5116535%26selectedRequest%3dCO1.REQ.5232098%26&amp;prevCtxLbl=Procesos+de+la+Entidad+Estatal</t>
  </si>
  <si>
    <t>https://www.secop.gov.co/CO1BusinessLine/Tendering/BuyerWorkArea/Index?docUniqueIdentifier=CO1.BDOS.5116529&amp;prevCtxUrl=https%3a%2f%2fwww.secop.gov.co%2fCO1BusinessLine%2fTendering%2fBuyerDossierWorkspace%2fIndex%3freference%3d126-2023%26createDateFrom%3d07%2f05%2f2023+23%3a18%3a00%26createDateTo%3d07%2f11%2f2023+23%3a18%3a00%26filteringState%3d0%26sortingState%3dLastModifiedDESC%26showAdvancedSearch%3dTrue%26showAdvancedSearchFields%3dFalse%26advSrchFolderCode%3dALL%26selectedDossier%3dCO1.BDOS.5116529%26selectedRequest%3dCO1.REQ.5231108%26&amp;prevCtxLbl=Procesos+de+la+Entidad+Estatal</t>
  </si>
  <si>
    <t>https://www.secop.gov.co/CO1BusinessLine/Tendering/BuyerWorkArea/Index?docUniqueIdentifier=CO1.BDOS.5120464&amp;prevCtxUrl=https%3a%2f%2fwww.secop.gov.co%2fCO1BusinessLine%2fTendering%2fBuyerDossierWorkspace%2fIndex%3freference%3d127-2023%26createDateFrom%3d09%2f05%2f2023+14%3a43%3a00%26createDateTo%3d09%2f11%2f2023+14%3a43%3a00%26filteringState%3d0%26sortingState%3dLastModifiedDESC%26showAdvancedSearch%3dTrue%26showAdvancedSearchFields%3dFalse%26advSrchFolderCode%3dALL%26selectedDossier%3dCO1.BDOS.5120464%26selectedRequest%3dCO1.REQ.5235312%26&amp;prevCtxLbl=Procesos+de+la+Entidad+Estatal</t>
  </si>
  <si>
    <t>https://www.secop.gov.co/CO1BusinessLine/Tendering/BuyerWorkArea/Index?docUniqueIdentifier=CO1.BDOS.5116739&amp;prevCtxUrl=https%3a%2f%2fwww.secop.gov.co%2fCO1BusinessLine%2fTendering%2fBuyerDossierWorkspace%2fIndex%3freference%3d129-2023%26createDateFrom%3d09%2f05%2f2023+14%3a39%3a00%26createDateTo%3d09%2f11%2f2023+14%3a39%3a00%26filteringState%3d0%26sortingState%3dLastModifiedDESC%26showAdvancedSearch%3dTrue%26showAdvancedSearchFields%3dFalse%26advSrchFolderCode%3dALL%26selectedDossier%3dCO1.BDOS.5116739%26selectedRequest%3dCO1.REQ.5231107%26&amp;prevCtxLbl=Procesos+de+la+Entidad+Estatal</t>
  </si>
  <si>
    <t>https://www.secop.gov.co/CO1BusinessLine/Tendering/BuyerWorkArea/Index?docUniqueIdentifier=CO1.BDOS.5114673&amp;prevCtxUrl=https%3a%2f%2fwww.secop.gov.co%2fCO1BusinessLine%2fTendering%2fBuyerDossierWorkspace%2fIndex%3freference%3d130-2023%26createDateFrom%3d09%2f05%2f2023+14%3a45%3a00%26createDateTo%3d09%2f11%2f2023+14%3a45%3a00%26filteringState%3d0%26sortingState%3dLastModifiedDESC%26showAdvancedSearch%3dTrue%26showAdvancedSearchFields%3dFalse%26advSrchFolderCode%3dALL%26selectedDossier%3dCO1.BDOS.5114673%26selectedRequest%3dCO1.REQ.5229185%26&amp;prevCtxLbl=Procesos+de+la+Entidad+Estatal</t>
  </si>
  <si>
    <t>https://www.secop.gov.co/CO1BusinessLine/Tendering/ProcedureEdit/View?docUniqueIdentifier=CO1.REQ.5621694&amp;prevCtxUrl=https%3a%2f%2fwww.secop.gov.co%2fCO1BusinessLine%2fTendering%2fBuyerDossierWorkspace%2fIndex%3freference%3d131-2023%26createDateFrom%3d29%2f07%2f2023+14%3a01%3a00%26createDateTo%3d29%2f01%2f2024+14%3a01%3a00%26filteringState%3d0%26sortingState%3dLastModifiedDESC%26showAdvancedSearch%3dTrue%26showAdvancedSearchFields%3dFalse%26advSrchFolderCode%3dALL%26selectedDossier%3dCO1.BDOS.5459782%26selectedRequest%3dCO1.REQ.5621694%26&amp;prevCtxLbl=Procesos+de+la+Entidad+Estatal</t>
  </si>
  <si>
    <t>https://community.secop.gov.co/Public/Tendering/ContractNoticePhases/View?PPI=CO1.PPI.30592103&amp;isFromPublicArea=True&amp;isModal=False</t>
  </si>
  <si>
    <t>https://community.secop.gov.co/Public/Tendering/ContractNoticePhases/View?PPI=CO1.PPI.29010641&amp;isFromPublicArea=True&amp;isModal=False</t>
  </si>
  <si>
    <t>https://www.secop.gov.co/CO1BusinessLine/Tendering/BuyerWorkArea/Index?docUniqueIdentifier=CO1.BDOS.5840249&amp;prevCtxUrl=https%3a%2f%2fwww.secop.gov.co%2fCO1BusinessLine%2fTendering%2fBuyerDossierWorkspace%2fIndex%3fallWords2Search%3d137-2023%26createDateFrom%3d27%2f09%2f2023+16%3a15%3a02%26createDateTo%3d27%2f03%2f2024+16%3a15%3a02%26filteringState%3d0%26sortingState%3dLastModifiedDESC%26showAdvancedSearch%3dFalse%26showAdvancedSearchFields%3dFalse%26folderCode%3dALL%26selectedDossier%3dCO1.BDOS.5840249%26selectedRequest%3dCO1.REQ.5957392%26&amp;prevCtxLbl=Procesos+de+la+Entidad+Estatal</t>
  </si>
  <si>
    <t>https://www.secop.gov.co/CO1BusinessLine/Tendering/BuyerWorkArea/Index?docUniqueIdentifier=CO1.BDOS.5226870&amp;prevCtxUrl=https%3a%2f%2fwww.secop.gov.co%2fCO1BusinessLine%2fTendering%2fBuyerDossierWorkspace%2fIndex%3freference%3d138-2023%26createDateFrom%3d12%2f06%2f2023+20%3a20%3a00%26createDateTo%3d12%2f12%2f2023+20%3a20%3a00%26filteringState%3d0%26sortingState%3dLastModifiedDESC%26showAdvancedSearch%3dTrue%26showAdvancedSearchFields%3dFalse%26advSrchFolderCode%3dALL%26selectedDossier%3dCO1.BDOS.5226870%26selectedRequest%3dCO1.REQ.5343791%26&amp;prevCtxLbl=Procesos+de+la+Entidad+Estatal</t>
  </si>
  <si>
    <t>https://www.secop.gov.co/CO1BusinessLine/Tendering/BuyerWorkArea/Index?docUniqueIdentifier=CO1.BDOS.5220103&amp;prevCtxUrl=https%3a%2f%2fwww.secop.gov.co%2fCO1BusinessLine%2fTendering%2fBuyerDossierWorkspace%2fIndex%3freference%3d139-2023%26createDateFrom%3d12%2f06%2f2023+20%3a22%3a00%26createDateTo%3d12%2f12%2f2023+20%3a22%3a00%26filteringState%3d0%26sortingState%3dLastModifiedDESC%26showAdvancedSearch%3dTrue%26showAdvancedSearchFields%3dFalse%26advSrchFolderCode%3dALL%26selectedDossier%3dCO1.BDOS.5220103%26selectedRequest%3dCO1.REQ.5336260%26&amp;prevCtxLbl=Procesos+de+la+Entidad+Estatal</t>
  </si>
  <si>
    <t>https://www.secop.gov.co/CO1BusinessLine/Tendering/BuyerWorkArea/Index?docUniqueIdentifier=CO1.BDOS.5219663&amp;prevCtxUrl=https%3a%2f%2fwww.secop.gov.co%2fCO1BusinessLine%2fTendering%2fBuyerDossierWorkspace%2fIndex%3freference%3d141-2023%26createDateFrom%3d12%2f06%2f2023+20%3a19%3a00%26createDateTo%3d12%2f12%2f2023+20%3a19%3a00%26filteringState%3d0%26sortingState%3dLastModifiedDESC%26showAdvancedSearch%3dTrue%26showAdvancedSearchFields%3dFalse%26advSrchFolderCode%3dALL%26selectedDossier%3dCO1.BDOS.5219663%26selectedRequest%3dCO1.REQ.5335791%26&amp;prevCtxLbl=Procesos+de+la+Entidad+Estatal</t>
  </si>
  <si>
    <t>https://community.secop.gov.co/Public/Tendering/ContractNoticePhases/View?PPI=CO1.PPI.29606682&amp;isFromPublicArea=True&amp;isModal=False</t>
  </si>
  <si>
    <t>https://www.secop.gov.co/CO1BusinessLine/Tendering/BuyerWorkArea/Index?docUniqueIdentifier=CO1.BDOS.5116301&amp;prevCtxUrl=https%3a%2f%2fwww.secop.gov.co%2fCO1BusinessLine%2fTendering%2fBuyerDossierWorkspace%2fIndex%3freference%3d147-2023%26createDateFrom%3d08%2f05%2f2023+22%3a49%3a00%26createDateTo%3d08%2f11%2f2023+22%3a49%3a00%26filteringState%3d0%26sortingState%3dLastModifiedDESC%26showAdvancedSearch%3dTrue%26showAdvancedSearchFields%3dFalse%26advSrchFolderCode%3dALL%26selectedDossier%3dCO1.BDOS.5116301%26selectedRequest%3dCO1.REQ.5230440%26&amp;prevCtxLbl=Procesos+de+la+Entidad+Estatal</t>
  </si>
  <si>
    <t>https://www.secop.gov.co/CO1BusinessLine/Tendering/BuyerWorkArea/Index?docUniqueIdentifier=CO1.BDOS.5116347&amp;prevCtxUrl=https%3a%2f%2fwww.secop.gov.co%2fCO1BusinessLine%2fTendering%2fBuyerDossierWorkspace%2fIndex%3freference%3d149-2023%26createDateFrom%3d08%2f05%2f2023+22%3a48%3a00%26createDateTo%3d08%2f11%2f2023+22%3a48%3a00%26filteringState%3d0%26sortingState%3dLastModifiedDESC%26showAdvancedSearch%3dTrue%26showAdvancedSearchFields%3dFalse%26advSrchFolderCode%3dALL%26selectedDossier%3dCO1.BDOS.5116347%26selectedRequest%3dCO1.REQ.5230568%26&amp;prevCtxLbl=Procesos+de+la+Entidad+Estatal</t>
  </si>
  <si>
    <t>https://www.secop.gov.co/CO1BusinessLine/Tendering/BuyerWorkArea/Index?docUniqueIdentifier=CO1.BDOS.5122284&amp;prevCtxUrl=https%3a%2f%2fwww.secop.gov.co%2fCO1BusinessLine%2fTendering%2fBuyerDossierWorkspace%2fIndex%3freference%3d151-2023%26createDateFrom%3d12%2f06%2f2023+20%3a19%3a00%26createDateTo%3d12%2f12%2f2023+20%3a19%3a00%26filteringState%3d0%26sortingState%3dLastModifiedDESC%26showAdvancedSearch%3dTrue%26showAdvancedSearchFields%3dFalse%26advSrchFolderCode%3dALL%26selectedDossier%3dCO1.BDOS.5122284%26selectedRequest%3dCO1.REQ.5236681%26&amp;prevCtxLbl=Procesos+de+la+Entidad+Estatal</t>
  </si>
  <si>
    <t>https://www.secop.gov.co/CO1BusinessLine/Tendering/BuyerWorkArea/Index?docUniqueIdentifier=CO1.BDOS.5122424&amp;prevCtxUrl=https%3a%2f%2fwww.secop.gov.co%2fCO1BusinessLine%2fTendering%2fBuyerDossierWorkspace%2fIndex%3freference%3d152-2023%26createDateFrom%3d12%2f06%2f2023+20%3a18%3a00%26createDateTo%3d12%2f12%2f2023+20%3a18%3a00%26filteringState%3d0%26sortingState%3dLastModifiedDESC%26showAdvancedSearch%3dTrue%26showAdvancedSearchFields%3dFalse%26advSrchFolderCode%3dALL%26selectedDossier%3dCO1.BDOS.5122424%26selectedRequest%3dCO1.REQ.5236778%26&amp;prevCtxLbl=Procesos+de+la+Entidad+Estatal</t>
  </si>
  <si>
    <t>https://www.secop.gov.co/CO1BusinessLine/Tendering/ProcedureEdit/View?docUniqueIdentifier=CO1.REQ.5236773&amp;prevCtxUrl=https%3a%2f%2fwww.secop.gov.co%2fCO1BusinessLine%2fTendering%2fBuyerDossierWorkspace%2fIndex%3freference%3d153-2023%26createDateFrom%3d23%2f05%2f2023+14%3a38%3a00%26createDateTo%3d23%2f11%2f2023+14%3a38%3a00%26filteringState%3d0%26sortingState%3dLastModifiedDESC%26showAdvancedSearch%3dTrue%26showAdvancedSearchFields%3dFalse%26advSrchFolderCode%3dALL%26selectedDossier%3dCO1.BDOS.5122278%26selectedRequest%3dCO1.REQ.5236773%26&amp;prevCtxLbl=Procesos+de+la+Entidad+Estatal</t>
  </si>
  <si>
    <t>https://www.secop.gov.co/CO1BusinessLine/Tendering/ProcedureEdit/View?docUniqueIdentifier=CO1.REQ.5230613&amp;prevCtxUrl=https%3a%2f%2fwww.secop.gov.co%2fCO1BusinessLine%2fTendering%2fBuyerDossierWorkspace%2fIndex%3freference%3d154-2023%26createDateFrom%3d20%2f05%2f2023+20%3a34%3a00%26createDateTo%3d20%2f11%2f2023+20%3a34%3a00%26filteringState%3d0%26sortingState%3dLastModifiedDESC%26showAdvancedSearch%3dTrue%26showAdvancedSearchFields%3dFalse%26advSrchFolderCode%3dALL%26selectedDossier%3dCO1.BDOS.5115297%26selectedRequest%3dCO1.REQ.5230613%26&amp;prevCtxLbl=Procesos+de+la+Entidad+Estatal</t>
  </si>
  <si>
    <t>https://www.secop.gov.co/CO1BusinessLine/Tendering/BuyerWorkArea/Index?docUniqueIdentifier=CO1.BDOS.5115992&amp;prevCtxUrl=https%3a%2f%2fwww.secop.gov.co%2fCO1BusinessLine%2fTendering%2fBuyerDossierWorkspace%2fIndex%3freference%3d157-2023%26createDateFrom%3d20%2f05%2f2023+20%3a04%3a00%26createDateTo%3d20%2f11%2f2023+20%3a04%3a00%26filteringState%3d0%26sortingState%3dLastModifiedDESC%26showAdvancedSearch%3dTrue%26showAdvancedSearchFields%3dFalse%26advSrchFolderCode%3dALL%26selectedDossier%3dCO1.BDOS.5115992%26selectedRequest%3dCO1.REQ.5230480%26&amp;prevCtxLbl=Procesos+de+la+Entidad+Estatal</t>
  </si>
  <si>
    <t>https://www.secop.gov.co/CO1BusinessLine/Tendering/ProcedureEdit/View?ProfileName=CCE-11-Procedimiento_Publicidad&amp;PPI=CO1.PPI.28523704&amp;DocUniqueName=Consulta&amp;DocTypeName=NextWay.Entities.Marketplace.Tendering.ProcedureRequest&amp;ProfileVersion=11&amp;DocUniqueIdentifier=CO1.REQ.5326099&amp;prevCtxUrl=https%3a%2f%2fwww.secop.gov.co%2fCO1BusinessLine%2fTendering%2fBuyerWorkArea%2fIndex%3fDocUniqueIdentifier%3dCO1.BDOS.5207234&amp;prevCtxLbl=&amp;Messages=Publicado%20|Success</t>
  </si>
  <si>
    <t>https://www.secop.gov.co/CO1BusinessLine/Tendering/ProcedureEdit/View?ProfileName=CCE-11-Procedimiento_Publicidad&amp;PPI=CO1.PPI.28173259&amp;DocUniqueName=Consulta&amp;DocTypeName=NextWay.Entities.Marketplace.Tendering.ProcedureRequest&amp;ProfileVersion=11&amp;DocUniqueIdentifier=CO1.REQ.5236664&amp;prevCtxUrl=https%3a%2f%2fwww.secop.gov.co%2fCO1BusinessLine%2fTendering%2fBuyerWorkArea%2fIndex%3fDocUniqueIdentifier%3dCO1.BDOS.5116542&amp;prevCtxLbl=&amp;Messages=Publicado%20|Success</t>
  </si>
  <si>
    <t>https://www.secop.gov.co/CO1BusinessLine/Tendering/ProcedureEdit/View?docUniqueIdentifier=CO1.REQ.5252842&amp;prevCtxUrl=https%3a%2f%2fwww.secop.gov.co%2fCO1BusinessLine%2fTendering%2fBuyerDossierWorkspace%2fIndex%3freference%3d161-2023%26createDateFrom%3d20%2f05%2f2023+20%3a25%3a00%26createDateTo%3d20%2f11%2f2023+20%3a25%3a00%26filteringState%3d0%26sortingState%3dLastModifiedDESC%26showAdvancedSearch%3dTrue%26showAdvancedSearchFields%3dFalse%26advSrchFolderCode%3dALL%26selectedDossier%3dCO1.BDOS.5138042%26selectedRequest%3dCO1.REQ.5252842%26&amp;prevCtxLbl=Procesos+de+la+Entidad+Estatal</t>
  </si>
  <si>
    <t>https://www.secop.gov.co/CO1BusinessLine/Tendering/BuyerWorkArea/Index?docUniqueIdentifier=CO1.BDOS.5109564&amp;prevCtxUrl=https%3a%2f%2fwww.secop.gov.co%2fCO1BusinessLine%2fTendering%2fBuyerDossierWorkspace%2fIndex%3freference%3d162-2023%26createDateFrom%3d22%2f06%2f2023+17%3a51%3a00%26createDateTo%3d22%2f12%2f2023+17%3a51%3a00%26filteringState%3d0%26sortingState%3dLastModifiedDESC%26showAdvancedSearch%3dTrue%26showAdvancedSearchFields%3dFalse%26advSrchFolderCode%3dALL%26selectedDossier%3dCO1.BDOS.5109564%26selectedRequest%3dCO1.REQ.5223881%26&amp;prevCtxLbl=Procesos+de+la+Entidad+Estatal</t>
  </si>
  <si>
    <t>https://www.secop.gov.co/CO1BusinessLine/Tendering/ProcedureEdit/View?docUniqueIdentifier=CO1.REQ.5617857&amp;prevCtxUrl=https%3a%2f%2fwww.secop.gov.co%2fCO1BusinessLine%2fTendering%2fBuyerDossierWorkspace%2fIndex%3freference%3d163-2023%26createDateFrom%3d29%2f07%2f2023+14%3a00%3a00%26createDateTo%3d29%2f01%2f2024+14%3a00%3a00%26filteringState%3d0%26sortingState%3dLastModifiedDESC%26showAdvancedSearch%3dTrue%26showAdvancedSearchFields%3dFalse%26advSrchFolderCode%3dALL%26selectedDossier%3dCO1.BDOS.5500456%26selectedRequest%3dCO1.REQ.5617857%26&amp;prevCtxLbl=Procesos+de+la+Entidad+Estatal</t>
  </si>
  <si>
    <t>https://www.secop.gov.co/CO1BusinessLine/Tendering/BuyerWorkArea/Index?docUniqueIdentifier=CO1.BDOS.5435331&amp;prevCtxUrl=https%3a%2f%2fwww.secop.gov.co%2fCO1BusinessLine%2fTendering%2fBuyerDossierWorkspace%2fIndex%3fcreateDateFrom%3d17%2f07%2f2023+18%3a13%3a52%26createDateTo%3d17%2f01%2f2024+18%3a13%3a52%26filteringState%3d1%26sortingState%3dLastModifiedDESC%26showAdvancedSearch%3dFalse%26showAdvancedSearchFields%3dFalse%26folderCode%3dALL%26selectedDossier%3dCO1.BDOS.5435331%26selectedRequest%3dCO1.REQ.5552451%26&amp;prevCtxLbl=Procesos+de+la+Entidad+Estatal</t>
  </si>
  <si>
    <t>https://www.secop.gov.co/CO1BusinessLine/Tendering/BuyerWorkArea/Index?docUniqueIdentifier=CO1.BDOS.5172798&amp;prevCtxUrl=https%3a%2f%2fwww.secop.gov.co%2fCO1BusinessLine%2fTendering%2fBuyerDossierWorkspace%2fIndex%3freference%3d165-2023%26createDateFrom%3d22%2f06%2f2023+17%3a53%3a00%26createDateTo%3d22%2f12%2f2023+17%3a53%3a00%26filteringState%3d0%26sortingState%3dLastModifiedDESC%26showAdvancedSearch%3dTrue%26showAdvancedSearchFields%3dFalse%26advSrchFolderCode%3dALL%26selectedDossier%3dCO1.BDOS.5172798%26selectedRequest%3dCO1.REQ.5288562%26&amp;prevCtxLbl=Procesos+de+la+Entidad+Estatal</t>
  </si>
  <si>
    <t>https://www.secop.gov.co/CO1BusinessLine/Tendering/ProcedureEdit/View?ProfileName=CCE-11-Procedimiento_Publicidad&amp;PPI=CO1.PPI.29507723&amp;DocUniqueName=Consulta&amp;DocTypeName=NextWay.Entities.Marketplace.Tendering.ProcedureRequest&amp;ProfileVersion=12&amp;DocUniqueIdentifier=CO1.REQ.5643704&amp;prevCtxUrl=https%3a%2f%2fwww.secop.gov.co%2fCO1BusinessLine%2fTendering%2fBuyerWorkArea%2fIndex%3fDocUniqueIdentifier%3dCO1.BDOS.5526269&amp;prevCtxLbl=&amp;Messages=Publicado%20|Success</t>
  </si>
  <si>
    <t>https://www.secop.gov.co/CO1BusinessLine/Tendering/ProcedureEdit/View?ProfileName=CCE-11-Procedimiento_Publicidad&amp;PPI=CO1.PPI.28968475&amp;DocUniqueName=Consulta&amp;DocTypeName=NextWay.Entities.Marketplace.Tendering.ProcedureRequest&amp;ProfileVersion=12&amp;DocUniqueIdentifier=CO1.REQ.5451007&amp;prevCtxUrl=https%3a%2f%2fwww.secop.gov.co%2fCO1BusinessLine%2fTendering%2fBuyerWorkArea%2fIndex%3fDocUniqueIdentifier%3dCO1.BDOS.5332826&amp;prevCtxLbl=&amp;Messages=Publicado%20|Success</t>
  </si>
  <si>
    <t>https://www.secop.gov.co/CO1BusinessLine/Tendering/ProcedureEdit/View?ProfileName=CCE-11-Procedimiento_Publicidad&amp;PPI=CO1.PPI.29507493&amp;DocUniqueName=Consulta&amp;DocTypeName=NextWay.Entities.Marketplace.Tendering.ProcedureRequest&amp;ProfileVersion=12&amp;DocUniqueIdentifier=CO1.REQ.5643665&amp;prevCtxUrl=https%3a%2f%2fwww.secop.gov.co%2fCO1BusinessLine%2fTendering%2fBuyerWorkArea%2fIndex%3fDocUniqueIdentifier%3dCO1.BDOS.5526258&amp;prevCtxLbl=&amp;Messages=Publicado%20|Success</t>
  </si>
  <si>
    <t>https://www.secop.gov.co/CO1BusinessLine/Tendering/ProcedureEdit/View?docUniqueIdentifier=CO1.REQ.5670699&amp;prevCtxUrl=https%3a%2f%2fwww.secop.gov.co%2fCO1BusinessLine%2fTendering%2fBuyerDossierWorkspace%2fIndex%3freference%3d174-2023%26createDateFrom%3d02%2f08%2f2023+14%3a35%3a00%26createDateTo%3d02%2f02%2f2024+14%3a35%3a00%26filteringState%3d0%26sortingState%3dLastModifiedDESC%26showAdvancedSearch%3dTrue%26showAdvancedSearchFields%3dFalse%26advSrchFolderCode%3dALL%26selectedDossier%3dCO1.BDOS.5554120%26selectedRequest%3dCO1.REQ.5670699%26&amp;prevCtxLbl=Procesos+de+la+Entidad+Estatal</t>
  </si>
  <si>
    <t>https://www.secop.gov.co/CO1BusinessLine/Tendering/ProcedureEdit/View?ProfileName=CCE-11-Procedimiento_Publicidad&amp;PPI=CO1.PPI.29497521&amp;DocUniqueName=Consulta&amp;DocTypeName=NextWay.Entities.Marketplace.Tendering.ProcedureRequest&amp;ProfileVersion=12&amp;DocUniqueIdentifier=CO1.REQ.5640698&amp;prevCtxUrl=https%3a%2f%2fwww.secop.gov.co%2fCO1BusinessLine%2fTendering%2fBuyerWorkArea%2fIndex%3fDocUniqueIdentifier%3dCO1.BDOS.5523630&amp;prevCtxLbl=&amp;Messages=Publicado%20|Success</t>
  </si>
  <si>
    <t>https://www.secop.gov.co/CO1BusinessLine/Tendering/ProcedureEdit/View?docUniqueIdentifier=CO1.REQ.5640633&amp;prevCtxUrl=https%3a%2f%2fwww.secop.gov.co%2fCO1BusinessLine%2fTendering%2fBuyerDossierWorkspace%2fIndex%3freference%3d177-2023%26createDateFrom%3d29%2f07%2f2023+14%3a15%3a00%26createDateTo%3d29%2f01%2f2024+14%3a15%3a00%26filteringState%3d0%26sortingState%3dLastModifiedDESC%26showAdvancedSearch%3dTrue%26showAdvancedSearchFields%3dFalse%26advSrchFolderCode%3dALL%26selectedDossier%3dCO1.BDOS.5523410%26selectedRequest%3dCO1.REQ.5640633%26&amp;prevCtxLbl=Procesos+de+la+Entidad+Estatal</t>
  </si>
  <si>
    <t>https://community.secop.gov.co/Public/Tendering/ContractNoticePhases/View?PPI=CO1.PPI.30592160&amp;isFromPublicArea=True&amp;isModal=False</t>
  </si>
  <si>
    <t>https://www.secop.gov.co/CO1BusinessLine/Tendering/ProcedureEdit/View?docUniqueIdentifier=CO1.REQ.5470891&amp;prevCtxUrl=https%3a%2f%2fwww.secop.gov.co%2fCO1BusinessLine%2fTendering%2fBuyerDossierWorkspace%2fIndex%3freference%3d181-2023%26createDateFrom%3d29%2f07%2f2023+14%3a14%3a00%26createDateTo%3d29%2f01%2f2024+14%3a14%3a00%26filteringState%3d0%26sortingState%3dLastModifiedDESC%26showAdvancedSearch%3dTrue%26showAdvancedSearchFields%3dFalse%26advSrchFolderCode%3dALL%26selectedDossier%3dCO1.BDOS.5352571%26selectedRequest%3dCO1.REQ.5470891%26&amp;prevCtxLbl=Procesos+de+la+Entidad+Estatal</t>
  </si>
  <si>
    <t>https://www.secop.gov.co/CO1BusinessLine/Tendering/BuyerWorkArea/Index?docUniqueIdentifier=CO1.BDOS.5435406&amp;prevCtxUrl=https%3a%2f%2fwww.secop.gov.co%2fCO1BusinessLine%2fTendering%2fBuyerDossierWorkspace%2fIndex%3fcreateDateFrom%3d17%2f07%2f2023+18%3a15%3a13%26createDateTo%3d17%2f01%2f2024+18%3a15%3a13%26filteringState%3d1%26sortingState%3dLastModifiedDESC%26showAdvancedSearch%3dFalse%26showAdvancedSearchFields%3dFalse%26folderCode%3dALL%26selectedDossier%3dCO1.BDOS.5435406%26selectedRequest%3dCO1.REQ.5552473%26&amp;prevCtxLbl=Procesos+de+la+Entidad+Estatal</t>
  </si>
  <si>
    <t>https://www.secop.gov.co/CO1BusinessLine/Tendering/ProcedureEdit/View?docUniqueIdentifier=CO1.REQ.5558786&amp;prevCtxUrl=https%3a%2f%2fwww.secop.gov.co%2fCO1BusinessLine%2fTendering%2fBuyerDossierWorkspace%2fIndex%3freference%3d184-2023%26createDateFrom%3d29%2f07%2f2023+14%3a14%3a00%26createDateTo%3d29%2f01%2f2024+14%3a14%3a00%26filteringState%3d0%26sortingState%3dLastModifiedDESC%26showAdvancedSearch%3dTrue%26showAdvancedSearchFields%3dFalse%26advSrchFolderCode%3dALL%26selectedDossier%3dCO1.BDOS.5440354%26selectedRequest%3dCO1.REQ.5558786%26&amp;prevCtxLbl=Procesos+de+la+Entidad+Estatal</t>
  </si>
  <si>
    <t>https://www.secop.gov.co/CO1BusinessLine/Tendering/ProcedureEdit/View?ProfileName=CCE-11-Procedimiento_Publicidad&amp;PPI=CO1.PPI.29509131&amp;DocUniqueName=Consulta&amp;DocTypeName=NextWay.Entities.Marketplace.Tendering.ProcedureRequest&amp;ProfileVersion=12&amp;DocUniqueIdentifier=CO1.REQ.5644202&amp;prevCtxUrl=https%3a%2f%2fwww.secop.gov.co%2fCO1BusinessLine%2fTendering%2fBuyerWorkArea%2fIndex%3fDocUniqueIdentifier%3dCO1.BDOS.5526776&amp;prevCtxLbl=&amp;Messages=Publicado%20|Success</t>
  </si>
  <si>
    <t>https://www.secop.gov.co/CO1BusinessLine/Tendering/ProcedureEdit/View?docUniqueIdentifier=CO1.REQ.5551523&amp;prevCtxUrl=https%3a%2f%2fwww.secop.gov.co%2fCO1BusinessLine%2fTendering%2fBuyerDossierWorkspace%2fIndex%3freference%3d187-2023%26createDateFrom%3d29%2f07%2f2023+14%3a11%3a00%26createDateTo%3d29%2f01%2f2024+14%3a11%3a00%26filteringState%3d0%26sortingState%3dLastModifiedDESC%26showAdvancedSearch%3dTrue%26showAdvancedSearchFields%3dFalse%26advSrchFolderCode%3dALL%26selectedDossier%3dCO1.BDOS.5434120%26selectedRequest%3dCO1.REQ.5551523%26&amp;prevCtxLbl=Procesos+de+la+Entidad+Estatal</t>
  </si>
  <si>
    <t>https://www.secop.gov.co/CO1BusinessLine/Tendering/ProcedureEdit/View?docUniqueIdentifier=CO1.REQ.5670369&amp;prevCtxUrl=https%3a%2f%2fwww.secop.gov.co%2fCO1BusinessLine%2fTendering%2fBuyerDossierWorkspace%2fIndex%3freference%3d189-2023%26createDateFrom%3d02%2f08%2f2023+14%3a36%3a00%26createDateTo%3d02%2f02%2f2024+14%3a36%3a00%26filteringState%3d0%26sortingState%3dLastModifiedDESC%26showAdvancedSearch%3dTrue%26showAdvancedSearchFields%3dFalse%26advSrchFolderCode%3dALL%26selectedDossier%3dCO1.BDOS.5553433%26selectedRequest%3dCO1.REQ.5670369%26&amp;prevCtxLbl=Procesos+de+la+Entidad+Estatal</t>
  </si>
  <si>
    <t>https://www.secop.gov.co/CO1BusinessLine/Tendering/ProcedureEdit/View?docUniqueIdentifier=CO1.REQ.5557513&amp;prevCtxUrl=https%3a%2f%2fwww.secop.gov.co%2fCO1BusinessLine%2fTendering%2fBuyerDossierWorkspace%2fIndex%3freference%3d190-2023%26createDateFrom%3d29%2f07%2f2023+14%3a14%3a00%26createDateTo%3d29%2f01%2f2024+14%3a14%3a00%26filteringState%3d0%26sortingState%3dLastModifiedDESC%26showAdvancedSearch%3dTrue%26showAdvancedSearchFields%3dFalse%26advSrchFolderCode%3dALL%26selectedDossier%3dCO1.BDOS.5440116%26selectedRequest%3dCO1.REQ.5557513%26&amp;prevCtxLbl=Procesos+de+la+Entidad+Estatal</t>
  </si>
  <si>
    <t>https://www.secop.gov.co/CO1BusinessLine/Tendering/BuyerWorkArea/Index?docUniqueIdentifier=CO1.BDOS.5435363&amp;prevCtxUrl=https%3a%2f%2fwww.secop.gov.co%2fCO1BusinessLine%2fTendering%2fBuyerDossierWorkspace%2fIndex%3fcreateDateFrom%3d17%2f07%2f2023+18%3a15%3a53%26createDateTo%3d17%2f01%2f2024+18%3a15%3a53%26filteringState%3d1%26sortingState%3dLastModifiedDESC%26showAdvancedSearch%3dFalse%26showAdvancedSearchFields%3dFalse%26folderCode%3dALL%26selectedDossier%3dCO1.BDOS.5435363%26selectedRequest%3dCO1.REQ.5552786%26&amp;prevCtxLbl=Procesos+de+la+Entidad+Estatal</t>
  </si>
  <si>
    <t>https://www.secop.gov.co/CO1BusinessLine/Tendering/ProcedureEdit/View?ProfileName=CCE-11-Procedimiento_Publicidad&amp;PPI=CO1.PPI.29510201&amp;DocUniqueName=Consulta&amp;DocTypeName=NextWay.Entities.Marketplace.Tendering.ProcedureRequest&amp;ProfileVersion=12&amp;DocUniqueIdentifier=CO1.REQ.5644428&amp;prevCtxUrl=https%3a%2f%2fwww.secop.gov.co%2fCO1BusinessLine%2fTendering%2fBuyerWorkArea%2fIndex%3fDocUniqueIdentifier%3dCO1.BDOS.5526983&amp;prevCtxLbl=&amp;Messages=Publicado%20|Success</t>
  </si>
  <si>
    <t>https://www.secop.gov.co/CO1BusinessLine/Tendering/BuyerWorkArea/Index?DocUniqueIdentifier=CO1.BDOS.5553461</t>
  </si>
  <si>
    <t>https://community.secop.gov.co/Public/Tendering/ContractNoticePhases/View?PPI=CO1.PPI.29296677&amp;isFromPublicArea=True&amp;isModal=False</t>
  </si>
  <si>
    <t>https://www.secop.gov.co/CO1BusinessLine/Tendering/ProcedureEdit/View?docUniqueIdentifier=CO1.REQ.5575316&amp;prevCtxUrl=https%3a%2f%2fwww.secop.gov.co%2fCO1BusinessLine%2fTendering%2fBuyerDossierWorkspace%2fIndex%3freference%3d195-2023%26createDateFrom%3d29%2f07%2f2023+14%3a15%3a00%26createDateTo%3d29%2f01%2f2024+14%3a15%3a00%26filteringState%3d0%26sortingState%3dLastModifiedDESC%26showAdvancedSearch%3dTrue%26showAdvancedSearchFields%3dFalse%26advSrchFolderCode%3dALL%26selectedDossier%3dCO1.BDOS.5458172%26selectedRequest%3dCO1.REQ.5575316%26&amp;prevCtxLbl=Procesos+de+la+Entidad+Estatal</t>
  </si>
  <si>
    <t>https://community.secop.gov.co/Public/Tendering/ContractNoticePhases/View?PPI=CO1.PPI.29299300&amp;isFromPublicArea=True&amp;isModal=False</t>
  </si>
  <si>
    <t>https://www.secop.gov.co/CO1BusinessLine/Tendering/ProcedureEdit/View?docUniqueIdentifier=CO1.REQ.5575366&amp;prevCtxUrl=https%3a%2f%2fwww.secop.gov.co%2fCO1BusinessLine%2fTendering%2fBuyerDossierWorkspace%2fIndex%3freference%3d198-2023%26createDateFrom%3d29%2f07%2f2023+14%3a18%3a00%26createDateTo%3d29%2f01%2f2024+14%3a18%3a00%26filteringState%3d0%26sortingState%3dLastModifiedDESC%26showAdvancedSearch%3dTrue%26showAdvancedSearchFields%3dFalse%26advSrchFolderCode%3dALL%26selectedDossier%3dCO1.BDOS.5458516%26selectedRequest%3dCO1.REQ.5575366%26&amp;prevCtxLbl=Procesos+de+la+Entidad+Estatal</t>
  </si>
  <si>
    <t>https://www.secop.gov.co/CO1BusinessLine/Tendering/ProcedureEdit/View?docUniqueIdentifier=CO1.REQ.5646230&amp;prevCtxUrl=https%3a%2f%2fwww.secop.gov.co%2fCO1BusinessLine%2fTendering%2fBuyerDossierWorkspace%2fIndex%3freference%3d199-2023%26createDateFrom%3d01%2f08%2f2023+13%3a38%3a00%26createDateTo%3d01%2f02%2f2024+13%3a38%3a00%26filteringState%3d0%26sortingState%3dLastModifiedDESC%26showAdvancedSearch%3dTrue%26showAdvancedSearchFields%3dFalse%26advSrchFolderCode%3dALL%26selectedDossier%3dCO1.BDOS.5528765%26selectedRequest%3dCO1.REQ.5646230%26&amp;prevCtxLbl=Procesos+de+la+Entidad+Estatal</t>
  </si>
  <si>
    <t>https://www.secop.gov.co/CO1BusinessLine/Tendering/BuyerWorkArea/Index?DocUniqueIdentifier=CO1.BDOS.5553929</t>
  </si>
  <si>
    <t>https://www.secop.gov.co/CO1BusinessLine/Tendering/ProcedureEdit/View?docUniqueIdentifier=CO1.REQ.5642147&amp;prevCtxUrl=https%3a%2f%2fwww.secop.gov.co%2fCO1BusinessLine%2fTendering%2fBuyerDossierWorkspace%2fIndex%3freference%3d201-2023%26createDateFrom%3d29%2f07%2f2023+20%3a09%3a00%26createDateTo%3d29%2f01%2f2024+20%3a09%3a00%26filteringState%3d0%26sortingState%3dLastModifiedDESC%26showAdvancedSearch%3dTrue%26showAdvancedSearchFields%3dFalse%26advSrchFolderCode%3dALL%26selectedDossier%3dCO1.BDOS.5524470%26selectedRequest%3dCO1.REQ.5642147%26&amp;prevCtxLbl=Procesos+de+la+Entidad+Estatal</t>
  </si>
  <si>
    <t>https://www.secop.gov.co/CO1BusinessLine/Tendering/ProcedureEdit/View?docUniqueIdentifier=CO1.REQ.5575655&amp;prevCtxUrl=https%3a%2f%2fwww.secop.gov.co%2fCO1BusinessLine%2fTendering%2fBuyerDossierWorkspace%2fIndex%3freference%3d202-2023%26createDateFrom%3d29%2f07%2f2023+14%3a19%3a00%26createDateTo%3d29%2f01%2f2024+14%3a19%3a00%26filteringState%3d0%26sortingState%3dLastModifiedDESC%26showAdvancedSearch%3dTrue%26showAdvancedSearchFields%3dFalse%26advSrchFolderCode%3dALL%26selectedDossier%3dCO1.BDOS.5458594%26selectedRequest%3dCO1.REQ.5575655%26&amp;prevCtxLbl=Procesos+de+la+Entidad+Estatal</t>
  </si>
  <si>
    <t>https://www.secop.gov.co/CO1BusinessLine/Tendering/ProcedureEdit/View?docUniqueIdentifier=CO1.REQ.5645747&amp;prevCtxUrl=https%3a%2f%2fwww.secop.gov.co%2fCO1BusinessLine%2fTendering%2fBuyerDossierWorkspace%2fIndex%3fcreateDateFrom%3d01%2f08%2f2023+13%3a42%3a18%26createDateTo%3d01%2f02%2f2024+13%3a42%3a18%26filteringState%3d0%26sortingState%3dLastModifiedDESC%26showAdvancedSearch%3dFalse%26showAdvancedSearchFields%3dFalse%26folderCode%3dALL%26selectedDossier%3dCO1.BDOS.5528260%26selectedRequest%3dCO1.REQ.5645747%26&amp;prevCtxLbl=Procesos+de+la+Entidad+Estatal</t>
  </si>
  <si>
    <t>https://www.secop.gov.co/CO1BusinessLine/Tendering/BuyerWorkArea/Index?DocUniqueIdentifier=CO1.BDOS.5525829</t>
  </si>
  <si>
    <t>SUSPENSIÓN (SI/NO)</t>
  </si>
  <si>
    <t>NELSON ANDRES CAMACHO SANCHEZ</t>
  </si>
  <si>
    <t>LEYDI XIMENA SANDOVAL</t>
  </si>
  <si>
    <t>Prestar el servicio de licenciamiento, mantenimiento, actualización del Software CERTAX.</t>
  </si>
  <si>
    <t>prestar sus servicios especializados sobre la herramienta de Sistema Gestor de Identidades, de actualización soporte y mantenimiento a la plataforma Oracle Identity Governance y Oracle Identity Manager.</t>
  </si>
  <si>
    <t>Inscribir y capacitar a los funcionarios que designe la Compañía, mediante los diferentes cursos, congresos, foros y actividades académicas que realiza el INSTITUTO NACIONAL DE SEGUROS de acuerdo con las necesidades de capacitación, entrenamiento y/o desarrollo requeridas</t>
  </si>
  <si>
    <t>Prestar los servicios especializados para asesorar a Secretaría General en asuntos jurídicos, contractuales, convencionales, realizando la
verificación jurídica y técnica en cuanto al seguimiento y control de los requerimientos de la Superintendencia Financiera de Colombia, así como entes de control.</t>
  </si>
  <si>
    <t xml:space="preserve">Suministro de personal temporal en misión, con el fin de cubrir los reemplazos de los funcionarios de LA PREVISORA S.A., que se encuentren en vacaciones, en uso de licencia de maternidad, en incapacidad por enfermedad o por incrementos en la producción y/o en los demás casos descritos en la ley. </t>
  </si>
  <si>
    <t>Prestar el servicio de atender la actividad de cierre de año 2024 dirigido a agentes y agencias de la sucursal.</t>
  </si>
  <si>
    <t>Servicios de un operador logístico para garantizar el adecuado desarrollo del evento denominado cierre de gestión agentes y agencias sucursal Florencia.</t>
  </si>
  <si>
    <t>Adquisición de 1 mesa plegable y 10 sillas plasticas para la sucursal de Villavicencio.</t>
  </si>
  <si>
    <t>https://www.secop.gov.co/CO1BusinessLine/Tendering/ProcedureEdit/View?ProfileName=CCE-11-Procedimiento_Publicidad&amp;PPI=CO1.PPI.37421895&amp;DocUniqueName=Consulta&amp;DocTypeName=NextWay.Entities.Marketplace.Tendering.ProcedureRequest&amp;ProfileVersion=12&amp;DocUniqueIdentifier=CO1.REQ.7729304&amp;prevCtxUrl=https%3a%2f%2fwww.secop.gov.co%2fCO1BusinessLine%2fTendering%2fBuyerWorkArea%2fIndex%3fDocUniqueIdentifier%3dCO1.BDOS.7594158&amp;prevCtxLbl=&amp;Messages=Publicado%20|Success</t>
  </si>
  <si>
    <t>https://www.secop.gov.co/CO1BusinessLine/Tendering/ProcedureEdit/View?ProfileName=CCE-11-Procedimiento_Publicidad&amp;PPI=CO1.PPI.37548126&amp;DocUniqueName=Consulta&amp;DocTypeName=NextWay.Entities.Marketplace.Tendering.ProcedureRequest&amp;ProfileVersion=12&amp;DocUniqueIdentifier=CO1.REQ.7770821&amp;prevCtxUrl=https%3a%2f%2fwww.secop.gov.co%2fCO1BusinessLine%2fTendering%2fBuyerWorkArea%2fIndex%3fDocUniqueIdentifier%3dCO1.BDOS.7635033&amp;prevCtxLbl=&amp;Messages=Publicado%20|Success</t>
  </si>
  <si>
    <t>https://www.secop.gov.co/CO1BusinessLine/Tendering/ProcedureEdit/View?ProfileName=CCE-11-Procedimiento_Publicidad&amp;PPI=CO1.PPI.37481003&amp;DocUniqueName=Consulta&amp;DocTypeName=NextWay.Entities.Marketplace.Tendering.ProcedureRequest&amp;ProfileVersion=12&amp;DocUniqueIdentifier=CO1.REQ.7748842&amp;prevCtxUrl=https%3a%2f%2fwww.secop.gov.co%2fCO1BusinessLine%2fTendering%2fBuyerWorkArea%2fIndex%3fDocUniqueIdentifier%3dCO1.BDOS.7613724&amp;prevCtxLbl=&amp;Messages=Publicado%20|Success</t>
  </si>
  <si>
    <t>https://www.secop.gov.co/CO1BusinessLine/Tendering/ProcedureEdit/View?ProfileName=CCE-11-Procedimiento_Publicidad&amp;PPI=CO1.PPI.37504763&amp;DocUniqueName=Consulta&amp;DocTypeName=NextWay.Entities.Marketplace.Tendering.ProcedureRequest&amp;ProfileVersion=12&amp;DocUniqueIdentifier=CO1.REQ.7756462&amp;prevCtxUrl=https%3a%2f%2fwww.secop.gov.co%2fCO1BusinessLine%2fTendering%2fBuyerWorkArea%2fIndex%3fDocUniqueIdentifier%3dCO1.BDOS.7621085&amp;prevCtxLbl=&amp;Messages=Publicado%20|Success</t>
  </si>
  <si>
    <t>No se publicó porque fue terminado sin ejecutarse.</t>
  </si>
  <si>
    <t>https://www.secop.gov.co/CO1BusinessLine/Tendering/ProcedureEdit/View?ProfileName=CCE-11-Procedimiento_Publicidad&amp;PPI=CO1.PPI.37479929&amp;DocUniqueName=Consulta&amp;DocTypeName=NextWay.Entities.Marketplace.Tendering.ProcedureRequest&amp;ProfileVersion=12&amp;DocUniqueIdentifier=CO1.REQ.7747891&amp;prevCtxUrl=https%3a%2f%2fwww.secop.gov.co%2fCO1BusinessLine%2fTendering%2fBuyerWorkArea%2fIndex%3fDocUniqueIdentifier%3dCO1.BDOS.7613182&amp;prevCtxLbl=&amp;Messages=Publicado%20|Success</t>
  </si>
  <si>
    <t>https://community.secop.gov.co/Public/Tendering/ContractNoticePhases/View?PPI=CO1.PPI.35471689&amp;isFromPublicArea=True&amp;isModal=False</t>
  </si>
  <si>
    <t>https://community.secop.gov.co/Public/Tendering/ContractNoticePhases/View?PPI=CO1.PPI.35398415&amp;isFromPublicArea=True&amp;isModal=False</t>
  </si>
  <si>
    <t>https://community.secop.gov.co/Public/Tendering/ContractNoticePhases/View?PPI=CO1.PPI.35505718&amp;isFromPublicArea=True&amp;isModal=False</t>
  </si>
  <si>
    <t>https://community.secop.gov.co/Public/Tendering/ContractNoticePhases/View?PPI=CO1.PPI.35474530&amp;isFromPublicArea=True&amp;isModal=False</t>
  </si>
  <si>
    <t>https://community.secop.gov.co/Public/Tendering/ContractNoticePhases/View?PPI=CO1.PPI.37759286&amp;isFromPublicArea=True&amp;isModal=False</t>
  </si>
  <si>
    <t>https://community.secop.gov.co/Public/Tendering/ContractNoticePhases/View?PPI=CO1.PPI.37548876&amp;isFromPublicArea=True&amp;isModal=False</t>
  </si>
  <si>
    <t>https://community.secop.gov.co/Public/Tendering/ContractNoticePhases/View?PPI=CO1.PPI.36958116&amp;isFromPublicArea=True&amp;isModal=False</t>
  </si>
  <si>
    <t>https://community.secop.gov.co/Public/Tendering/ContractNoticePhases/View?PPI=CO1.PPI.37693523&amp;isFromPublicArea=True&amp;isModal=False</t>
  </si>
  <si>
    <t>https://community.secop.gov.co/Public/Tendering/ContractNoticePhases/View?PPI=CO1.PPI.37694747&amp;isFromPublicArea=True&amp;isModal=False</t>
  </si>
  <si>
    <t>https://community.secop.gov.co/Public/Tendering/ContractNoticePhases/View?PPI=CO1.PPI.37555129&amp;isFromPublicArea=True&amp;isModal=False</t>
  </si>
  <si>
    <t>https://community.secop.gov.co/Public/Tendering/ContractNoticePhases/View?PPI=CO1.PPI.37553662&amp;isFromPublicArea=True&amp;isModal=False</t>
  </si>
  <si>
    <t>https://community.secop.gov.co/Public/Tendering/ContractNoticePhases/View?PPI=CO1.PPI.37422477&amp;isFromPublicArea=True&amp;isModal=False</t>
  </si>
  <si>
    <t>https://community.secop.gov.co/Public/Tendering/ContractNoticePhases/View?PPI=CO1.PPI.36731671&amp;isFromPublicArea=True&amp;isModal=False</t>
  </si>
  <si>
    <t>https://community.secop.gov.co/Public/Tendering/ContractNoticePhases/View?PPI=CO1.PPI.37414843&amp;isFromPublicArea=True&amp;isModal=False</t>
  </si>
  <si>
    <t>https://community.secop.gov.co/Public/Tendering/ContractNoticePhases/View?PPI=CO1.PPI.37416519&amp;isFromPublicArea=True&amp;isModal=False</t>
  </si>
  <si>
    <t>https://community.secop.gov.co/Public/Tendering/ContractNoticePhases/View?PPI=CO1.PPI.37691277&amp;isFromPublicArea=True&amp;isModal=False</t>
  </si>
  <si>
    <t>https://community.secop.gov.co/Public/Tendering/ContractNoticePhases/View?PPI=CO1.PPI.37766742&amp;isFromPublicArea=True&amp;isModal=False</t>
  </si>
  <si>
    <t>https://community.secop.gov.co/Public/Tendering/ContractNoticePhases/View?PPI=CO1.PPI.37692084&amp;isFromPublicArea=True&amp;isModal=False</t>
  </si>
  <si>
    <t>https://community.secop.gov.co/Public/Tendering/ContractNoticePhases/View?PPI=CO1.PPI.37768497&amp;isFromPublicArea=True&amp;isModal=False</t>
  </si>
  <si>
    <t>https://community.secop.gov.co/Public/Tendering/ContractNoticePhases/View?PPI=CO1.PPI.37463456&amp;isFromPublicArea=True&amp;isModal=False</t>
  </si>
  <si>
    <t>https://community.secop.gov.co/Public/Tendering/ContractNoticePhases/View?PPI=CO1.PPI.37787633&amp;isFromPublicArea=True&amp;isModal=False</t>
  </si>
  <si>
    <t>https://community.secop.gov.co/Public/Tendering/ContractNoticePhases/View?PPI=CO1.PPI.36955474&amp;isFromPublicArea=True&amp;isModal=False</t>
  </si>
  <si>
    <t>https://community.secop.gov.co/Public/Tendering/ContractNoticePhases/View?PPI=CO1.PPI.37062914&amp;isFromPublicArea=True&amp;isModal=False</t>
  </si>
  <si>
    <t>https://community.secop.gov.co/Public/Tendering/ContractNoticePhases/View?PPI=CO1.PPI.37460118&amp;isFromPublicArea=True&amp;isModal=False</t>
  </si>
  <si>
    <t>https://community.secop.gov.co/Public/Tendering/ContractNoticePhases/View?PPI=CO1.PPI.37069373&amp;isFromPublicArea=True&amp;isModal=False</t>
  </si>
  <si>
    <t>https://community.secop.gov.co/Public/Tendering/ContractNoticePhases/View?PPI=CO1.PPI.37039583&amp;isFromPublicArea=True&amp;isModal=False</t>
  </si>
  <si>
    <t>https://community.secop.gov.co/Public/Tendering/ContractNoticePhases/View?PPI=CO1.PPI.37464841&amp;isFromPublicArea=True&amp;isModal=False</t>
  </si>
  <si>
    <t>https://community.secop.gov.co/Public/Tendering/ContractNoticePhases/View?PPI=CO1.PPI.37032571&amp;isFromPublicArea=True&amp;isModal=False</t>
  </si>
  <si>
    <t>https://community.secop.gov.co/Public/Tendering/ContractNoticePhases/View?PPI=CO1.PPI.37063711&amp;isFromPublicArea=True&amp;isModal=False</t>
  </si>
  <si>
    <t>https://community.secop.gov.co/Public/Tendering/ContractNoticePhases/View?PPI=CO1.PPI.37070360&amp;isFromPublicArea=True&amp;isModal=False</t>
  </si>
  <si>
    <t>https://community.secop.gov.co/Public/Tendering/ContractNoticePhases/View?PPI=CO1.PPI.37770353&amp;isFromPublicArea=True&amp;isModal=False</t>
  </si>
  <si>
    <t>https://community.secop.gov.co/Public/Tendering/ContractNoticePhases/View?PPI=CO1.PPI.37773521&amp;isFromPublicArea=True&amp;isModal=False</t>
  </si>
  <si>
    <t>https://community.secop.gov.co/Public/Tendering/ContractNoticePhases/View?PPI=CO1.PPI.37771757&amp;isFromPublicArea=True&amp;isModal=False</t>
  </si>
  <si>
    <t>https://community.secop.gov.co/Public/Tendering/ContractNoticePhases/View?PPI=CO1.PPI.37791589&amp;isFromPublicArea=True&amp;isModal=False</t>
  </si>
  <si>
    <t>https://community.secop.gov.co/Public/Tendering/ContractNoticePhases/View?PPI=CO1.PPI.37630172&amp;isFromPublicArea=True&amp;isModal=False</t>
  </si>
  <si>
    <t>https://community.secop.gov.co/Public/Tendering/ContractNoticePhases/View?PPI=CO1.PPI.37659465&amp;isFromPublicArea=True&amp;isModal=False</t>
  </si>
  <si>
    <t>https://community.secop.gov.co/Public/Tendering/ContractNoticePhases/View?PPI=CO1.PPI.37658807&amp;isFromPublicArea=True&amp;isModal=False</t>
  </si>
  <si>
    <t>https://community.secop.gov.co/Public/Tendering/ContractNoticePhases/View?PPI=CO1.PPI.37632325&amp;isFromPublicArea=True&amp;isModal=False</t>
  </si>
  <si>
    <t>https://community.secop.gov.co/Public/Tendering/ContractNoticePhases/View?PPI=CO1.PPI.37660870&amp;isFromPublicArea=True&amp;isModal=False</t>
  </si>
  <si>
    <t>https://community.secop.gov.co/Public/Tendering/ContractNoticePhases/View?PPI=CO1.PPI.37882860&amp;isFromPublicArea=True&amp;isModal=False</t>
  </si>
  <si>
    <t>https://community.secop.gov.co/Public/Tendering/ContractNoticePhases/View?PPI=CO1.PPI.37882866&amp;isFromPublicArea=True&amp;isModal=False</t>
  </si>
  <si>
    <t>https://community.secop.gov.co/Public/Tendering/ContractNoticePhases/View?PPI=CO1.PPI.37882872&amp;isFromPublicArea=True&amp;isModal=False</t>
  </si>
  <si>
    <t>https://community.secop.gov.co/Public/Tendering/ContractNoticePhases/View?PPI=CO1.PPI.37882877&amp;isFromPublicArea=True&amp;isModal=False</t>
  </si>
  <si>
    <t>https://community.secop.gov.co/Public/Tendering/ContractNoticePhases/View?PPI=CO1.PPI.37882881&amp;isFromPublicArea=True&amp;isModal=False</t>
  </si>
  <si>
    <t>https://community.secop.gov.co/Public/Tendering/ContractNoticePhases/View?PPI=CO1.PPI.37888461&amp;isFromPublicArea=True&amp;isModal=False</t>
  </si>
  <si>
    <t>https://community.secop.gov.co/Public/Tendering/ContractNoticePhases/View?PPI=CO1.PPI.37882886&amp;isFromPublicArea=True&amp;isModal=False</t>
  </si>
  <si>
    <t>https://community.secop.gov.co/Public/Tendering/ContractNoticePhases/View?PPI=CO1.PPI.37889124&amp;isFromPublicArea=True&amp;isModal=False</t>
  </si>
  <si>
    <t>https://community.secop.gov.co/Public/Tendering/ContractNoticePhases/View?PPI=CO1.PPI.37889189&amp;isFromPublicArea=True&amp;isModal=False</t>
  </si>
  <si>
    <t>https://community.secop.gov.co/Public/Tendering/ContractNoticePhases/View?PPI=CO1.PPI.37933109&amp;isFromPublicArea=True&amp;isModal=False</t>
  </si>
  <si>
    <t>https://community.secop.gov.co/Public/Tendering/ContractNoticePhases/View?PPI=CO1.PPI.37933132&amp;isFromPublicArea=True&amp;isModal=False</t>
  </si>
  <si>
    <t>https://community.secop.gov.co/Public/Tendering/ContractNoticePhases/View?PPI=CO1.PPI.37938736&amp;isFromPublicArea=True&amp;isModal=False</t>
  </si>
  <si>
    <t>https://community.secop.gov.co/Public/Tendering/ContractNoticePhases/View?PPI=CO1.PPI.37939405&amp;isFromPublicArea=True&amp;isModal=False</t>
  </si>
  <si>
    <t>https://community.secop.gov.co/Public/Tendering/ContractNoticePhases/View?PPI=CO1.PPI.37933148&amp;isFromPublicArea=True&amp;isModal=False</t>
  </si>
  <si>
    <t>https://community.secop.gov.co/Public/Tendering/ContractNoticePhases/View?PPI=CO1.PPI.37939824&amp;isFromPublicArea=True&amp;isModal=False</t>
  </si>
  <si>
    <t>https://community.secop.gov.co/Public/Tendering/ContractNoticePhases/View?PPI=CO1.PPI.37946155&amp;isFromPublicArea=True&amp;isModal=False</t>
  </si>
  <si>
    <t>https://community.secop.gov.co/Public/Tendering/ContractNoticePhases/View?PPI=CO1.PPI.37932767&amp;isFromPublicArea=True&amp;isModal=False</t>
  </si>
  <si>
    <t>https://community.secop.gov.co/Public/Tendering/ContractNoticePhases/View?PPI=CO1.PPI.37946195&amp;isFromPublicArea=True&amp;isModal=False</t>
  </si>
  <si>
    <t>https://community.secop.gov.co/Public/Tendering/ContractNoticePhases/View?PPI=CO1.PPI.37935899&amp;isFromPublicArea=True&amp;isModal=False</t>
  </si>
  <si>
    <t>https://community.secop.gov.co/Public/Tendering/ContractNoticePhases/View?PPI=CO1.PPI.37947134&amp;isFromPublicArea=True&amp;isModal=False</t>
  </si>
  <si>
    <t>https://community.secop.gov.co/Public/Tendering/ContractNoticePhases/View?PPI=CO1.PPI.37947802&amp;isFromPublicArea=True&amp;isModal=False</t>
  </si>
  <si>
    <t>https://community.secop.gov.co/Public/Tendering/ContractNoticePhases/View?PPI=CO1.PPI.37947828&amp;isFromPublicArea=True&amp;isModal=False</t>
  </si>
  <si>
    <t>https://community.secop.gov.co/Public/Tendering/ContractNoticePhases/View?PPI=CO1.PPI.37948770&amp;isFromPublicArea=True&amp;isModal=False</t>
  </si>
  <si>
    <t>https://community.secop.gov.co/Public/Tendering/ContractNoticePhases/View?PPI=CO1.PPI.37947866&amp;isFromPublicArea=True&amp;isModal=False</t>
  </si>
  <si>
    <t>https://community.secop.gov.co/Public/Tendering/ContractNoticePhases/View?PPI=CO1.PPI.37948754&amp;isFromPublicArea=True&amp;isModal=False</t>
  </si>
  <si>
    <t>https://community.secop.gov.co/Public/Tendering/ContractNoticePhases/View?PPI=CO1.PPI.37948797&amp;isFromPublicArea=True&amp;isModal=False</t>
  </si>
  <si>
    <t>https://community.secop.gov.co/Public/Tendering/ContractNoticePhases/View?PPI=CO1.PPI.38033985&amp;isFromPublicArea=True&amp;isModal=False</t>
  </si>
  <si>
    <t>https://community.secop.gov.co/Public/Tendering/ContractNoticePhases/View?PPI=CO1.PPI.38034686&amp;isFromPublicArea=True&amp;isModal=False</t>
  </si>
  <si>
    <t>https://community.secop.gov.co/Public/Tendering/ContractNoticePhases/View?PPI=CO1.PPI.38033743&amp;isFromPublicArea=True&amp;isModal=False</t>
  </si>
  <si>
    <t>https://community.secop.gov.co/Public/Tendering/OpportunityDetail/Index?noticeUID=CO1.NTC.7713303&amp;isFromPublicArea=True&amp;isModal=False</t>
  </si>
  <si>
    <t>https://community.secop.gov.co/Public/Tendering/ContractNoticePhases/View?PPI=CO1.PPI.38035257&amp;isFromPublicArea=True&amp;isModal=False</t>
  </si>
  <si>
    <t>https://community.secop.gov.co/Public/Tendering/ContractNoticePhases/View?PPI=CO1.PPI.37759039&amp;isFromPublicArea=True&amp;isModal=False</t>
  </si>
  <si>
    <t>https://community.secop.gov.co/Public/Tendering/ContractNoticePhases/View?PPI=CO1.PPI.37757470&amp;isFromPublicArea=True&amp;isModal=False</t>
  </si>
  <si>
    <t>https://community.secop.gov.co/Public/Tendering/ContractNoticePhases/View?PPI=CO1.PPI.37759950&amp;isFromPublicArea=True&amp;isModal=False</t>
  </si>
  <si>
    <t>https://community.secop.gov.co/Public/Tendering/ContractNoticePhases/View?PPI=CO1.PPI.37947845&amp;isFromPublicArea=True&amp;isModal=False</t>
  </si>
  <si>
    <t>https://community.secop.gov.co/Public/Tendering/ContractNoticePhases/View?PPI=CO1.PPI.37784491&amp;isFromPublicArea=True&amp;isModal=False</t>
  </si>
  <si>
    <t>https://community.secop.gov.co/Public/Tendering/ContractNoticePhases/View?PPI=CO1.PPI.37768350&amp;isFromPublicArea=True&amp;isModal=False</t>
  </si>
  <si>
    <t>https://community.secop.gov.co/Public/Tendering/ContractNoticePhases/View?PPI=CO1.PPI.37786273&amp;isFromPublicArea=True&amp;isModal=False</t>
  </si>
  <si>
    <t xml:space="preserve">https://community.secop.gov.co/Public/Tendering/ContractNoticePhases/View?PPI=CO1.PPI.37790362&amp;isFromPublicArea=True&amp;isModal=False </t>
  </si>
  <si>
    <t>https://community.secop.gov.co/Public/Tendering/ContractNoticePhases/View?PPI=CO1.PPI.37853535&amp;isFromPublicArea=True&amp;isModal=False</t>
  </si>
  <si>
    <t>https://community.secop.gov.co/Public/Tendering/ContractNoticePhases/View?PPI=CO1.PPI.37766723&amp;isFromPublicArea=True&amp;isModal=False</t>
  </si>
  <si>
    <t xml:space="preserve">https://community.secop.gov.co/Public/Tendering/ContractNoticePhases/View?PPI=CO1.PPI.37792823&amp;isFromPublicArea=True&amp;isModal=False </t>
  </si>
  <si>
    <t xml:space="preserve">https://community.secop.gov.co/Public/Tendering/ContractNoticePhases/View?PPI=CO1.PPI.37791302&amp;isFromPublicArea=True&amp;isModal=False </t>
  </si>
  <si>
    <t xml:space="preserve">https://community.secop.gov.co/Public/Tendering/ContractNoticePhases/View?PPI=CO1.PPI.37791811&amp;isFromPublicArea=True&amp;isModal=False </t>
  </si>
  <si>
    <t>https://community.secop.gov.co/Public/Tendering/ContractNoticePhases/View?PPI=CO1.PPI.37816223&amp;isFromPublicArea=True&amp;isModal=False</t>
  </si>
  <si>
    <t xml:space="preserve">https://community.secop.gov.co/Public/Tendering/ContractNoticePhases/View?PPI=CO1.PPI.37819905&amp;isFromPublicArea=True&amp;isModal=False </t>
  </si>
  <si>
    <t xml:space="preserve">https://community.secop.gov.co/Public/Tendering/ContractNoticePhases/View?PPI=CO1.PPI.37816282&amp;isFromPublicArea=True&amp;isModal=False </t>
  </si>
  <si>
    <t>https://community.secop.gov.co/Public/Tendering/ContractNoticePhases/View?PPI=CO1.PPI.37817572&amp;isFromPublicArea=True&amp;isModal=False</t>
  </si>
  <si>
    <t>https://community.secop.gov.co/Public/Tendering/ContractNoticePhases/View?PPI=CO1.PPI.37822207&amp;isFromPublicArea=True&amp;isModal=False</t>
  </si>
  <si>
    <t xml:space="preserve">https://community.secop.gov.co/Public/Tendering/ContractNoticePhases/View?PPI=CO1.PPI.37823466&amp;isFromPublicArea=True&amp;isModal=False </t>
  </si>
  <si>
    <t xml:space="preserve">https://community.secop.gov.co/Public/Tendering/ContractNoticePhases/View?PPI=CO1.PPI.37820463&amp;isFromPublicArea=True&amp;isModal=False </t>
  </si>
  <si>
    <t xml:space="preserve">https://community.secop.gov.co/Public/Tendering/ContractNoticePhases/View?PPI=CO1.PPI.37824290&amp;isFromPublicArea=True&amp;isModal=False </t>
  </si>
  <si>
    <t xml:space="preserve">https://community.secop.gov.co/Public/Tendering/ContractNoticePhases/View?PPI=CO1.PPI.37829246&amp;isFromPublicArea=True&amp;isModal=False </t>
  </si>
  <si>
    <t>https://community.secop.gov.co/Public/Tendering/ContractNoticePhases/View?PPI=CO1.PPI.37831708&amp;isFromPublicArea=True&amp;isModal=False</t>
  </si>
  <si>
    <t>https://community.secop.gov.co/Public/Tendering/ContractNoticePhases/View?PPI=CO1.PPI.37834568&amp;isFromPublicArea=True&amp;isModal=False</t>
  </si>
  <si>
    <t>https://community.secop.gov.co/Public/Tendering/ContractNoticePhases/View?PPI=CO1.PPI.37849335&amp;isFromPublicArea=True&amp;isModal=False</t>
  </si>
  <si>
    <t>https://community.secop.gov.co/Public/Tendering/ContractNoticePhases/View?PPI=CO1.PPI.37852351&amp;isFromPublicArea=True&amp;isModal=False</t>
  </si>
  <si>
    <t>https://community.secop.gov.co/Public/Tendering/ContractNoticePhases/View?PPI=CO1.PPI.37726285&amp;isFromPublicArea=True&amp;isModal=False</t>
  </si>
  <si>
    <t xml:space="preserve">https://community.secop.gov.co/Public/Tendering/ContractNoticePhases/View?PPI=CO1.PPI.37821302&amp;isFromPublicArea=True&amp;isModal=False </t>
  </si>
  <si>
    <t>https://community.secop.gov.co/Public/Tendering/ContractNoticePhases/View?PPI=CO1.PPI.37725321&amp;isFromPublicArea=True&amp;isModal=False</t>
  </si>
  <si>
    <t>https://community.secop.gov.co/Public/Tendering/ContractNoticePhases/View?PPI=CO1.PPI.37727992&amp;isFromPublicArea=True&amp;isModal=False</t>
  </si>
  <si>
    <t>https://community.secop.gov.co/Public/Tendering/ContractNoticePhases/View?PPI=CO1.PPI.37851286&amp;isFromPublicArea=True&amp;isModal=False</t>
  </si>
  <si>
    <t>https://community.secop.gov.co/Public/Tendering/ContractNoticePhases/View?PPI=CO1.PPI.37731996&amp;isFromPublicArea=True&amp;isModal=False</t>
  </si>
  <si>
    <t>https://community.secop.gov.co/Public/Tendering/ContractNoticePhases/View?PPI=CO1.PPI.37732653&amp;isFromPublicArea=True&amp;isModal=False</t>
  </si>
  <si>
    <t>https://community.secop.gov.co/Public/Tendering/ContractNoticePhases/View?PPI=CO1.PPI.37848851&amp;isFromPublicArea=True&amp;isModal=False</t>
  </si>
  <si>
    <t>https://community.secop.gov.co/Public/Tendering/ContractNoticePhases/View?PPI=CO1.PPI.37733949&amp;isFromPublicArea=True&amp;isModal=False</t>
  </si>
  <si>
    <t>https://community.secop.gov.co/Public/Tendering/ContractNoticePhases/View?PPI=CO1.PPI.37733436&amp;isFromPublicArea=True&amp;isModal=False</t>
  </si>
  <si>
    <t>https://community.secop.gov.co/Public/Tendering/ContractNoticePhases/View?PPI=CO1.PPI.37734293&amp;isFromPublicArea=True&amp;isModal=False</t>
  </si>
  <si>
    <t>https://community.secop.gov.co/Public/Tendering/ContractNoticePhases/View?PPI=CO1.PPI.37735735&amp;isFromPublicArea=True&amp;isModal=False</t>
  </si>
  <si>
    <t>https://community.secop.gov.co/Public/Tendering/ContractNoticePhases/View?PPI=CO1.PPI.37753738&amp;isFromPublicArea=True&amp;isModal=False</t>
  </si>
  <si>
    <t>https://community.secop.gov.co/Public/Tendering/ContractNoticePhases/View?PPI=CO1.PPI.37755660&amp;isFromPublicArea=True&amp;isModal=False</t>
  </si>
  <si>
    <t>https://community.secop.gov.co/Public/Tendering/ContractNoticePhases/View?PPI=CO1.PPI.37847778&amp;isFromPublicArea=True&amp;isModal=False</t>
  </si>
  <si>
    <t>https://community.secop.gov.co/Public/Tendering/ContractNoticePhases/View?PPI=CO1.PPI.37757474&amp;isFromPublicArea=True&amp;isModal=False</t>
  </si>
  <si>
    <t>https://community.secop.gov.co/Public/Tendering/ContractNoticePhases/View?PPI=CO1.PPI.37759391&amp;isFromPublicArea=True&amp;isModal=False</t>
  </si>
  <si>
    <t>https://community.secop.gov.co/Public/Tendering/ContractNoticePhases/View?PPI=CO1.PPI.37737906&amp;isFromPublicArea=True&amp;isModal=False</t>
  </si>
  <si>
    <t>https://community.secop.gov.co/Public/Tendering/ContractNoticePhases/View?PPI=CO1.PPI.37752594&amp;isFromPublicArea=True&amp;isModal=False</t>
  </si>
  <si>
    <t>https://community.secop.gov.co/Public/Tendering/ContractNoticePhases/View?PPI=CO1.PPI.37760814&amp;isFromPublicArea=True&amp;isModal=False</t>
  </si>
  <si>
    <t>https://community.secop.gov.co/Public/Tendering/ContractNoticePhases/View?PPI=CO1.PPI.37768361&amp;isFromPublicArea=True&amp;isModal=False</t>
  </si>
  <si>
    <t>https://community.secop.gov.co/Public/Tendering/ContractNoticePhases/View?PPI=CO1.PPI.37771410&amp;isFromPublicArea=True&amp;isModal=False</t>
  </si>
  <si>
    <t>https://community.secop.gov.co/Public/Tendering/ContractNoticePhases/View?PPI=CO1.PPI.37772338&amp;isFromPublicArea=True&amp;isModal=False</t>
  </si>
  <si>
    <t>https://community.secop.gov.co/Public/Tendering/ContractNoticePhases/View?PPI=CO1.PPI.37786540&amp;isFromPublicArea=True&amp;isModal=False</t>
  </si>
  <si>
    <t>https://community.secop.gov.co/Public/Tendering/ContractNoticePhases/View?PPI=CO1.PPI.37760210&amp;isFromPublicArea=True&amp;isModal=False</t>
  </si>
  <si>
    <t>https://community.secop.gov.co/Public/Tendering/ContractNoticePhases/View?PPI=CO1.PPI.37787898&amp;isFromPublicArea=True&amp;isModal=False</t>
  </si>
  <si>
    <t>https://community.secop.gov.co/Public/Tendering/ContractNoticePhases/View?PPI=CO1.PPI.37787805&amp;isFromPublicArea=True&amp;isModal=False</t>
  </si>
  <si>
    <t>https://community.secop.gov.co/Public/Tendering/ContractNoticePhases/View?PPI=CO1.PPI.37792743&amp;isFromPublicArea=True&amp;isModal=False</t>
  </si>
  <si>
    <t>https://community.secop.gov.co/Public/Tendering/ContractNoticePhases/View?PPI=CO1.PPI.37801812&amp;isFromPublicArea=True&amp;isModal=False</t>
  </si>
  <si>
    <t>https://community.secop.gov.co/Public/Tendering/ContractNoticePhases/View?PPI=CO1.PPI.37802475&amp;isFromPublicArea=True&amp;isModal=False</t>
  </si>
  <si>
    <t>https://community.secop.gov.co/Public/Tendering/ContractNoticePhases/View?PPI=CO1.PPI.37802181&amp;isFromPublicArea=True&amp;isModal=False</t>
  </si>
  <si>
    <t>https://community.secop.gov.co/Public/Tendering/ContractNoticePhases/View?PPI=CO1.PPI.37835104&amp;isFromPublicArea=True&amp;isModal=False</t>
  </si>
  <si>
    <t>https://community.secop.gov.co/Public/Tendering/ContractNoticePhases/View?PPI=CO1.PPI.37794160&amp;isFromPublicArea=True&amp;isModal=False</t>
  </si>
  <si>
    <t>https://community.secop.gov.co/Public/Tendering/ContractNoticePhases/View?PPI=CO1.PPI.37786221&amp;isFromPublicArea=True&amp;isModal=False</t>
  </si>
  <si>
    <t>https://community.secop.gov.co/Public/Tendering/ContractNoticePhases/View?PPI=CO1.PPI.37857792&amp;isFromPublicArea=True&amp;isModal=False</t>
  </si>
  <si>
    <t>https://community.secop.gov.co/Public/Tendering/ContractNoticePhases/View?PPI=CO1.PPI.38131466&amp;isFromPublicArea=True&amp;isModal=False</t>
  </si>
  <si>
    <t xml:space="preserve">LINK CONSULTA SECOP I II </t>
  </si>
  <si>
    <t>BASE DE CONTRATOS VIGENCIA 2024 Y ANTERIORES
CONTRATOS EN EJECUCIÓN A 31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</si>
</sst>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0;[Red]#,##0"/>
    <numFmt numFmtId="165" formatCode="dd/mm/yyyy;@"/>
    <numFmt numFmtId="166" formatCode="0.0%"/>
    <numFmt numFmtId="167" formatCode="mm\-yy"/>
  </numFmts>
  <fonts count="21" x14ac:knownFonts="1">
    <font>
      <sz val="11"/>
      <color theme="1"/>
      <name val="Calibri"/>
      <family val="2"/>
      <scheme val="minor"/>
    </font>
    <font>
      <sz val="11"/>
      <color theme="1"/>
      <name val="Calibri"/>
      <family val="2"/>
      <scheme val="minor"/>
    </font>
    <font>
      <sz val="11"/>
      <color theme="1"/>
      <name val="Calibri"/>
      <family val="2"/>
    </font>
    <font>
      <b/>
      <sz val="11"/>
      <name val="Calibri"/>
      <family val="2"/>
    </font>
    <font>
      <sz val="11"/>
      <name val="Calibri"/>
      <family val="2"/>
    </font>
    <font>
      <sz val="11"/>
      <color rgb="FF000000"/>
      <name val="Calibri"/>
      <family val="2"/>
    </font>
    <font>
      <sz val="11"/>
      <name val="Calibri"/>
      <family val="2"/>
      <scheme val="minor"/>
    </font>
    <font>
      <u/>
      <sz val="11"/>
      <color theme="10"/>
      <name val="Calibri"/>
      <family val="2"/>
      <scheme val="minor"/>
    </font>
    <font>
      <sz val="8"/>
      <name val="Calibri"/>
      <family val="2"/>
      <scheme val="minor"/>
    </font>
    <font>
      <sz val="10"/>
      <color theme="1"/>
      <name val="Calibri"/>
      <family val="2"/>
    </font>
    <font>
      <sz val="10"/>
      <name val="Calibri"/>
      <family val="2"/>
    </font>
    <font>
      <b/>
      <sz val="11"/>
      <color theme="1"/>
      <name val="Arial"/>
      <family val="2"/>
    </font>
    <font>
      <sz val="11"/>
      <color theme="1"/>
      <name val="Arial"/>
      <family val="2"/>
    </font>
    <font>
      <b/>
      <sz val="11"/>
      <color theme="9" tint="-0.499984740745262"/>
      <name val="Calibri"/>
      <family val="2"/>
      <scheme val="minor"/>
    </font>
    <font>
      <b/>
      <sz val="11"/>
      <name val="Arial"/>
      <family val="2"/>
    </font>
    <font>
      <b/>
      <sz val="11"/>
      <color theme="0"/>
      <name val="Calibri"/>
      <family val="2"/>
    </font>
    <font>
      <sz val="11"/>
      <color rgb="FF000000"/>
      <name val="Calibri"/>
      <family val="2"/>
      <scheme val="minor"/>
    </font>
    <font>
      <sz val="11"/>
      <color rgb="FF242424"/>
      <name val="Aptos Narrow"/>
      <family val="2"/>
    </font>
    <font>
      <sz val="10"/>
      <name val="Calibri"/>
      <family val="2"/>
      <scheme val="minor"/>
    </font>
    <font>
      <b/>
      <sz val="16"/>
      <name val="Arial"/>
      <family val="2"/>
    </font>
    <font>
      <b/>
      <sz val="16"/>
      <color theme="1"/>
      <name val="Arial"/>
      <family val="2"/>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CC66FF"/>
        <bgColor indexed="64"/>
      </patternFill>
    </fill>
    <fill>
      <patternFill patternType="solid">
        <fgColor theme="1" tint="0.249977111117893"/>
        <bgColor indexed="64"/>
      </patternFill>
    </fill>
    <fill>
      <patternFill patternType="solid">
        <fgColor indexed="54"/>
      </patternFill>
    </fill>
    <fill>
      <patternFill patternType="solid">
        <fgColor rgb="FF92D050"/>
        <bgColor indexed="64"/>
      </patternFill>
    </fill>
    <fill>
      <patternFill patternType="solid">
        <fgColor rgb="FF9B4CBA"/>
        <bgColor indexed="64"/>
      </patternFill>
    </fill>
  </fills>
  <borders count="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theme="6"/>
      </left>
      <right style="thin">
        <color theme="6"/>
      </right>
      <top style="thin">
        <color theme="6"/>
      </top>
      <bottom style="thin">
        <color theme="6"/>
      </bottom>
      <diagonal/>
    </border>
    <border>
      <left style="thin">
        <color rgb="FFA5A5A5"/>
      </left>
      <right style="thin">
        <color rgb="FFA5A5A5"/>
      </right>
      <top style="thin">
        <color rgb="FFA5A5A5"/>
      </top>
      <bottom style="thin">
        <color rgb="FFA5A5A5"/>
      </bottom>
      <diagonal/>
    </border>
  </borders>
  <cellStyleXfs count="5">
    <xf numFmtId="0" fontId="0" fillId="0" borderId="0"/>
    <xf numFmtId="42" fontId="1" fillId="0" borderId="0" applyFont="0" applyFill="0" applyBorder="0" applyAlignment="0" applyProtection="0"/>
    <xf numFmtId="0" fontId="7" fillId="0" borderId="0" applyNumberForma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9">
    <xf numFmtId="0" fontId="0" fillId="0" borderId="0" xfId="0"/>
    <xf numFmtId="0" fontId="2" fillId="0" borderId="0" xfId="0" applyFont="1" applyAlignment="1">
      <alignment vertical="center"/>
    </xf>
    <xf numFmtId="0" fontId="2" fillId="0" borderId="0" xfId="0" applyFont="1" applyAlignment="1">
      <alignment vertical="center" wrapText="1"/>
    </xf>
    <xf numFmtId="42" fontId="4" fillId="0" borderId="0" xfId="1" applyFont="1" applyFill="1" applyBorder="1" applyAlignment="1" applyProtection="1">
      <alignment horizontal="right" vertical="center" wrapText="1"/>
    </xf>
    <xf numFmtId="164" fontId="4" fillId="0" borderId="0" xfId="1" applyNumberFormat="1" applyFont="1" applyFill="1" applyBorder="1" applyAlignment="1" applyProtection="1">
      <alignment horizontal="right" vertical="center" wrapText="1"/>
    </xf>
    <xf numFmtId="0" fontId="4" fillId="0" borderId="0" xfId="2" applyFont="1" applyFill="1" applyBorder="1" applyAlignment="1" applyProtection="1">
      <alignment vertical="center" wrapText="1"/>
    </xf>
    <xf numFmtId="164" fontId="2" fillId="0" borderId="0" xfId="1" applyNumberFormat="1" applyFont="1" applyFill="1" applyBorder="1" applyAlignment="1" applyProtection="1">
      <alignment horizontal="right" vertical="center"/>
    </xf>
    <xf numFmtId="0" fontId="0" fillId="0" borderId="0" xfId="0" applyAlignment="1">
      <alignment horizontal="left"/>
    </xf>
    <xf numFmtId="42" fontId="2" fillId="0" borderId="0" xfId="1" applyFont="1" applyFill="1" applyBorder="1" applyAlignment="1" applyProtection="1">
      <alignment horizontal="right" vertical="center"/>
    </xf>
    <xf numFmtId="0" fontId="11" fillId="0" borderId="2" xfId="0" applyFont="1" applyBorder="1"/>
    <xf numFmtId="0" fontId="12" fillId="0" borderId="2" xfId="0" applyFont="1" applyBorder="1"/>
    <xf numFmtId="0" fontId="12" fillId="0" borderId="2" xfId="0" applyFont="1" applyBorder="1" applyAlignment="1">
      <alignment wrapText="1"/>
    </xf>
    <xf numFmtId="0" fontId="12" fillId="0" borderId="2" xfId="0" applyFont="1" applyBorder="1" applyAlignment="1">
      <alignment horizontal="left"/>
    </xf>
    <xf numFmtId="0" fontId="0" fillId="3" borderId="0" xfId="0" applyFill="1"/>
    <xf numFmtId="0" fontId="0" fillId="2" borderId="0" xfId="0" applyFill="1"/>
    <xf numFmtId="0" fontId="0" fillId="3" borderId="0" xfId="0" applyFill="1" applyAlignment="1">
      <alignment horizontal="left"/>
    </xf>
    <xf numFmtId="3" fontId="0" fillId="0" borderId="0" xfId="0" applyNumberFormat="1"/>
    <xf numFmtId="0" fontId="0" fillId="4" borderId="2" xfId="0" applyFill="1" applyBorder="1"/>
    <xf numFmtId="0" fontId="0" fillId="2" borderId="0" xfId="0" applyFill="1" applyAlignment="1">
      <alignment horizontal="left"/>
    </xf>
    <xf numFmtId="0" fontId="0" fillId="5" borderId="2" xfId="0" applyFill="1" applyBorder="1"/>
    <xf numFmtId="0" fontId="13" fillId="0" borderId="0" xfId="0" applyFont="1"/>
    <xf numFmtId="3" fontId="0" fillId="0" borderId="0" xfId="0" applyNumberFormat="1" applyAlignment="1">
      <alignment horizontal="left"/>
    </xf>
    <xf numFmtId="0" fontId="0" fillId="6" borderId="0" xfId="0" applyFill="1"/>
    <xf numFmtId="0" fontId="6" fillId="0" borderId="0" xfId="0" applyFont="1"/>
    <xf numFmtId="0" fontId="0" fillId="5" borderId="3" xfId="0" applyFill="1" applyBorder="1"/>
    <xf numFmtId="164" fontId="4" fillId="0" borderId="0" xfId="1" applyNumberFormat="1" applyFont="1" applyFill="1" applyBorder="1" applyAlignment="1" applyProtection="1">
      <alignment horizontal="center" vertical="center" wrapText="1"/>
    </xf>
    <xf numFmtId="42" fontId="2" fillId="0" borderId="0" xfId="1" applyFont="1" applyFill="1" applyBorder="1" applyAlignment="1" applyProtection="1">
      <alignment horizontal="left" vertical="center" wrapText="1"/>
    </xf>
    <xf numFmtId="42" fontId="4" fillId="0" borderId="0" xfId="1" applyFont="1" applyFill="1" applyBorder="1" applyAlignment="1" applyProtection="1">
      <alignment vertical="center" wrapText="1"/>
      <protection locked="0"/>
    </xf>
    <xf numFmtId="10" fontId="3" fillId="0" borderId="0" xfId="3" applyNumberFormat="1" applyFont="1" applyFill="1" applyBorder="1" applyAlignment="1">
      <alignment horizontal="center" vertical="center"/>
    </xf>
    <xf numFmtId="0" fontId="4" fillId="0" borderId="0" xfId="1" applyNumberFormat="1" applyFont="1" applyFill="1" applyBorder="1" applyAlignment="1" applyProtection="1">
      <alignment horizontal="right" vertical="center" wrapText="1"/>
    </xf>
    <xf numFmtId="10" fontId="3" fillId="0" borderId="0" xfId="3" applyNumberFormat="1" applyFont="1" applyFill="1" applyBorder="1" applyAlignment="1" applyProtection="1">
      <alignment horizontal="center" vertical="center" wrapText="1"/>
    </xf>
    <xf numFmtId="10" fontId="4" fillId="0" borderId="0" xfId="3" applyNumberFormat="1" applyFont="1" applyFill="1" applyBorder="1" applyAlignment="1" applyProtection="1">
      <alignment horizontal="center" vertical="center" wrapText="1"/>
    </xf>
    <xf numFmtId="0" fontId="4" fillId="0" borderId="0" xfId="0" applyFont="1" applyAlignment="1">
      <alignment vertical="center" wrapText="1"/>
    </xf>
    <xf numFmtId="42" fontId="4" fillId="0" borderId="0" xfId="0" applyNumberFormat="1" applyFont="1" applyAlignment="1">
      <alignment vertical="center" wrapText="1"/>
    </xf>
    <xf numFmtId="10" fontId="3" fillId="0" borderId="0" xfId="3" applyNumberFormat="1" applyFont="1" applyFill="1" applyBorder="1" applyAlignment="1">
      <alignment horizontal="center" vertical="center" wrapText="1"/>
    </xf>
    <xf numFmtId="42" fontId="4" fillId="0" borderId="0" xfId="1" applyFont="1" applyFill="1" applyBorder="1" applyAlignment="1">
      <alignment horizontal="center" vertical="center" wrapText="1"/>
    </xf>
    <xf numFmtId="0" fontId="4" fillId="0" borderId="0" xfId="1" applyNumberFormat="1" applyFont="1" applyFill="1" applyBorder="1" applyAlignment="1">
      <alignment horizontal="left" vertical="center"/>
    </xf>
    <xf numFmtId="42" fontId="4" fillId="0" borderId="0" xfId="1" applyFont="1" applyFill="1" applyBorder="1" applyAlignment="1" applyProtection="1">
      <alignment horizontal="right" vertical="center"/>
    </xf>
    <xf numFmtId="164" fontId="4" fillId="0" borderId="0" xfId="1" applyNumberFormat="1" applyFont="1" applyFill="1" applyBorder="1" applyAlignment="1" applyProtection="1">
      <alignment horizontal="right" vertical="center"/>
    </xf>
    <xf numFmtId="42" fontId="4" fillId="0" borderId="0" xfId="1" applyFont="1" applyFill="1" applyBorder="1" applyAlignment="1">
      <alignment horizontal="center" vertical="center"/>
    </xf>
    <xf numFmtId="0" fontId="4" fillId="0" borderId="0" xfId="1" applyNumberFormat="1" applyFont="1" applyFill="1" applyBorder="1" applyAlignment="1">
      <alignment horizontal="center" vertical="center"/>
    </xf>
    <xf numFmtId="0" fontId="14" fillId="0" borderId="0" xfId="0" applyFont="1" applyAlignment="1">
      <alignment vertical="center" wrapText="1"/>
    </xf>
    <xf numFmtId="0" fontId="14" fillId="0" borderId="1" xfId="0" applyFont="1" applyBorder="1" applyAlignment="1">
      <alignment vertical="center" wrapText="1"/>
    </xf>
    <xf numFmtId="10" fontId="2" fillId="0" borderId="0" xfId="0" applyNumberFormat="1" applyFont="1" applyAlignment="1">
      <alignment vertical="center" wrapText="1"/>
    </xf>
    <xf numFmtId="42" fontId="2" fillId="0" borderId="0" xfId="1" applyFont="1" applyFill="1" applyBorder="1" applyAlignment="1" applyProtection="1">
      <alignment horizontal="right" vertical="center" wrapText="1"/>
    </xf>
    <xf numFmtId="164" fontId="2" fillId="0" borderId="0" xfId="1" applyNumberFormat="1" applyFont="1" applyFill="1" applyBorder="1" applyAlignment="1" applyProtection="1">
      <alignment horizontal="right" vertical="center" wrapText="1"/>
    </xf>
    <xf numFmtId="0" fontId="6" fillId="0" borderId="0" xfId="0" applyFont="1" applyAlignment="1">
      <alignment horizontal="center" vertical="center" wrapText="1"/>
    </xf>
    <xf numFmtId="0" fontId="6" fillId="0" borderId="0" xfId="0" applyFont="1" applyAlignment="1">
      <alignment wrapText="1"/>
    </xf>
    <xf numFmtId="10" fontId="6" fillId="0" borderId="0" xfId="0" applyNumberFormat="1" applyFont="1" applyAlignment="1">
      <alignment wrapText="1"/>
    </xf>
    <xf numFmtId="42" fontId="2" fillId="0" borderId="0" xfId="1" applyFont="1" applyFill="1" applyAlignment="1" applyProtection="1">
      <alignment vertical="center" wrapText="1"/>
    </xf>
    <xf numFmtId="42" fontId="4" fillId="0" borderId="0" xfId="1" applyFont="1" applyFill="1" applyBorder="1" applyAlignment="1" applyProtection="1">
      <alignment vertical="center"/>
      <protection locked="0"/>
    </xf>
    <xf numFmtId="0" fontId="4" fillId="0" borderId="0" xfId="0" applyFont="1" applyAlignment="1">
      <alignment horizontal="right" vertical="center" wrapText="1"/>
    </xf>
    <xf numFmtId="0" fontId="7" fillId="0" borderId="0" xfId="4" applyNumberFormat="1" applyFill="1" applyBorder="1" applyAlignment="1">
      <alignment horizontal="left" vertical="center"/>
    </xf>
    <xf numFmtId="0" fontId="7" fillId="0" borderId="0" xfId="4" applyNumberFormat="1" applyFill="1" applyBorder="1" applyAlignment="1">
      <alignment horizontal="center" vertical="center"/>
    </xf>
    <xf numFmtId="0" fontId="4" fillId="0" borderId="0" xfId="1" applyNumberFormat="1" applyFont="1" applyFill="1" applyBorder="1" applyAlignment="1">
      <alignment horizontal="left" vertical="center" wrapText="1"/>
    </xf>
    <xf numFmtId="0" fontId="19" fillId="0" borderId="0" xfId="0" applyFont="1" applyAlignment="1">
      <alignment horizontal="centerContinuous" vertical="center" wrapText="1"/>
    </xf>
    <xf numFmtId="0" fontId="16" fillId="0" borderId="4" xfId="0" applyFont="1" applyBorder="1" applyAlignment="1">
      <alignment vertical="center" wrapText="1"/>
    </xf>
    <xf numFmtId="0" fontId="15" fillId="10" borderId="0" xfId="0" applyFont="1" applyFill="1" applyBorder="1" applyAlignment="1" applyProtection="1">
      <alignment vertical="center" wrapText="1"/>
      <protection locked="0"/>
    </xf>
    <xf numFmtId="0" fontId="15" fillId="11" borderId="0" xfId="0" applyFont="1" applyFill="1" applyBorder="1" applyAlignment="1" applyProtection="1">
      <alignment horizontal="center" vertical="center" wrapText="1"/>
      <protection locked="0"/>
    </xf>
    <xf numFmtId="0" fontId="15" fillId="11" borderId="0" xfId="0" applyFont="1" applyFill="1" applyBorder="1" applyAlignment="1" applyProtection="1">
      <alignment vertical="center" wrapText="1"/>
      <protection locked="0"/>
    </xf>
    <xf numFmtId="0" fontId="15" fillId="10" borderId="0" xfId="0" applyFont="1" applyFill="1" applyBorder="1" applyAlignment="1" applyProtection="1">
      <alignment horizontal="center" vertical="center" wrapText="1"/>
      <protection locked="0"/>
    </xf>
    <xf numFmtId="0" fontId="15" fillId="8" borderId="0" xfId="0" applyFont="1" applyFill="1" applyBorder="1" applyAlignment="1">
      <alignment horizontal="center" vertical="center" wrapText="1"/>
    </xf>
    <xf numFmtId="10" fontId="15" fillId="9" borderId="0" xfId="0" applyNumberFormat="1" applyFont="1" applyFill="1" applyBorder="1" applyAlignment="1">
      <alignment horizontal="center" vertical="center" wrapText="1"/>
    </xf>
    <xf numFmtId="0" fontId="15" fillId="9" borderId="0" xfId="0" applyFont="1" applyFill="1" applyBorder="1" applyAlignment="1">
      <alignment horizontal="center" vertical="center" wrapText="1"/>
    </xf>
    <xf numFmtId="0" fontId="5" fillId="0" borderId="0"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horizontal="center" vertical="center" wrapText="1"/>
    </xf>
    <xf numFmtId="14" fontId="4" fillId="0" borderId="0" xfId="0" applyNumberFormat="1" applyFont="1" applyBorder="1" applyAlignment="1">
      <alignment vertical="center" wrapText="1"/>
    </xf>
    <xf numFmtId="0" fontId="4" fillId="0" borderId="0" xfId="0" applyFont="1" applyBorder="1" applyAlignment="1">
      <alignment horizontal="center" vertical="center" wrapText="1"/>
    </xf>
    <xf numFmtId="14" fontId="4" fillId="0" borderId="0" xfId="0" applyNumberFormat="1" applyFont="1" applyBorder="1" applyAlignment="1">
      <alignment horizontal="center" vertical="center" wrapText="1"/>
    </xf>
    <xf numFmtId="0" fontId="2" fillId="0" borderId="0" xfId="0" applyFont="1" applyBorder="1" applyAlignment="1">
      <alignment vertical="center" wrapText="1"/>
    </xf>
    <xf numFmtId="0" fontId="10" fillId="0" borderId="0"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horizontal="right" vertical="center" wrapText="1"/>
    </xf>
    <xf numFmtId="42" fontId="4" fillId="0" borderId="0" xfId="0" applyNumberFormat="1" applyFont="1" applyBorder="1" applyAlignment="1">
      <alignment vertical="center" wrapText="1"/>
    </xf>
    <xf numFmtId="1" fontId="4" fillId="0" borderId="0" xfId="0" applyNumberFormat="1" applyFont="1" applyBorder="1" applyAlignment="1">
      <alignment vertical="center" wrapText="1"/>
    </xf>
    <xf numFmtId="1" fontId="4" fillId="0" borderId="0" xfId="0" applyNumberFormat="1" applyFont="1" applyBorder="1" applyAlignment="1">
      <alignment horizontal="center" vertical="center" wrapText="1"/>
    </xf>
    <xf numFmtId="165" fontId="4" fillId="0" borderId="0" xfId="0" applyNumberFormat="1" applyFont="1" applyBorder="1" applyAlignment="1">
      <alignment horizontal="center" vertical="center" wrapText="1"/>
    </xf>
    <xf numFmtId="165" fontId="4" fillId="0" borderId="0" xfId="0" applyNumberFormat="1" applyFont="1" applyBorder="1" applyAlignment="1">
      <alignment vertical="center" wrapText="1"/>
    </xf>
    <xf numFmtId="0" fontId="5" fillId="0" borderId="0" xfId="0" applyFont="1" applyBorder="1" applyAlignment="1">
      <alignment horizontal="center" vertical="center" wrapText="1"/>
    </xf>
    <xf numFmtId="42" fontId="10" fillId="0" borderId="0" xfId="0" applyNumberFormat="1" applyFont="1" applyBorder="1" applyAlignment="1">
      <alignment horizontal="center" vertical="center" wrapText="1"/>
    </xf>
    <xf numFmtId="165" fontId="2" fillId="0" borderId="0" xfId="0" applyNumberFormat="1" applyFont="1" applyBorder="1" applyAlignment="1">
      <alignment vertical="center" wrapText="1"/>
    </xf>
    <xf numFmtId="0" fontId="5" fillId="0" borderId="0"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14" fontId="4" fillId="0" borderId="0" xfId="0" applyNumberFormat="1" applyFont="1" applyBorder="1" applyAlignment="1">
      <alignment horizontal="center" vertical="center"/>
    </xf>
    <xf numFmtId="0" fontId="4" fillId="0" borderId="0" xfId="0" applyFont="1" applyBorder="1" applyAlignment="1">
      <alignment horizontal="right" vertical="center"/>
    </xf>
    <xf numFmtId="1" fontId="4" fillId="0" borderId="0" xfId="0" applyNumberFormat="1" applyFont="1" applyBorder="1" applyAlignment="1">
      <alignment horizontal="center" vertical="center"/>
    </xf>
    <xf numFmtId="165" fontId="4" fillId="0" borderId="0" xfId="0" applyNumberFormat="1" applyFont="1" applyBorder="1" applyAlignment="1">
      <alignment horizontal="center" vertical="center"/>
    </xf>
    <xf numFmtId="0" fontId="5" fillId="0" borderId="0" xfId="0" applyFont="1" applyBorder="1" applyAlignment="1">
      <alignment horizontal="center" vertical="center"/>
    </xf>
    <xf numFmtId="1" fontId="4" fillId="0" borderId="0" xfId="0" applyNumberFormat="1" applyFont="1" applyBorder="1" applyAlignment="1">
      <alignment vertical="center"/>
    </xf>
    <xf numFmtId="42" fontId="4" fillId="0" borderId="0" xfId="0" applyNumberFormat="1" applyFont="1" applyBorder="1" applyAlignment="1" applyProtection="1">
      <alignment vertical="center" wrapText="1"/>
      <protection locked="0"/>
    </xf>
    <xf numFmtId="167" fontId="2" fillId="0" borderId="0" xfId="0" applyNumberFormat="1" applyFont="1" applyBorder="1" applyAlignment="1">
      <alignment horizontal="center" vertical="center" wrapText="1"/>
    </xf>
    <xf numFmtId="0" fontId="9" fillId="0" borderId="0" xfId="0" applyFont="1" applyBorder="1" applyAlignment="1">
      <alignment vertical="center" wrapText="1"/>
    </xf>
    <xf numFmtId="14" fontId="2" fillId="0" borderId="0" xfId="0" applyNumberFormat="1"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horizontal="left" vertical="center" wrapText="1"/>
    </xf>
    <xf numFmtId="165" fontId="2" fillId="0" borderId="0" xfId="0" applyNumberFormat="1" applyFont="1" applyBorder="1" applyAlignment="1">
      <alignment horizontal="center" vertical="center" wrapText="1"/>
    </xf>
    <xf numFmtId="166" fontId="5" fillId="0" borderId="0" xfId="0" applyNumberFormat="1" applyFont="1" applyBorder="1" applyAlignment="1">
      <alignment vertical="center" wrapText="1"/>
    </xf>
    <xf numFmtId="14" fontId="2" fillId="0" borderId="0" xfId="0" applyNumberFormat="1" applyFont="1" applyBorder="1" applyAlignment="1">
      <alignment horizontal="center" vertical="center"/>
    </xf>
    <xf numFmtId="165" fontId="2" fillId="0" borderId="0" xfId="0" applyNumberFormat="1" applyFont="1" applyBorder="1" applyAlignment="1">
      <alignment horizontal="center" vertical="center"/>
    </xf>
    <xf numFmtId="166" fontId="5" fillId="0" borderId="0" xfId="0" applyNumberFormat="1" applyFont="1" applyBorder="1" applyAlignment="1">
      <alignment vertical="center"/>
    </xf>
    <xf numFmtId="164" fontId="4" fillId="0" borderId="0" xfId="0" applyNumberFormat="1" applyFont="1" applyBorder="1" applyAlignment="1">
      <alignment horizontal="center" vertical="center" wrapText="1"/>
    </xf>
    <xf numFmtId="164" fontId="4" fillId="0" borderId="0" xfId="0" applyNumberFormat="1" applyFont="1" applyBorder="1" applyAlignment="1">
      <alignment horizontal="right" vertical="center" wrapText="1"/>
    </xf>
    <xf numFmtId="0" fontId="9" fillId="0" borderId="0" xfId="0" applyFont="1" applyBorder="1" applyAlignment="1">
      <alignment horizontal="left" wrapText="1"/>
    </xf>
    <xf numFmtId="0" fontId="6" fillId="0" borderId="0" xfId="0" applyFont="1" applyBorder="1" applyAlignment="1">
      <alignment horizontal="center" vertical="center" wrapText="1"/>
    </xf>
    <xf numFmtId="14" fontId="0" fillId="0" borderId="0" xfId="0" applyNumberFormat="1" applyBorder="1" applyAlignment="1">
      <alignment horizontal="center" vertical="center" wrapText="1"/>
    </xf>
    <xf numFmtId="0" fontId="18" fillId="0" borderId="0" xfId="0" applyFont="1" applyBorder="1" applyAlignment="1">
      <alignment vertical="center" wrapText="1"/>
    </xf>
    <xf numFmtId="0" fontId="18" fillId="0" borderId="0" xfId="0" applyFont="1" applyBorder="1" applyAlignment="1">
      <alignment horizontal="left" vertical="center" wrapText="1"/>
    </xf>
    <xf numFmtId="165" fontId="5" fillId="0" borderId="0" xfId="0" applyNumberFormat="1" applyFont="1" applyBorder="1" applyAlignment="1">
      <alignment vertical="center" wrapText="1"/>
    </xf>
    <xf numFmtId="0" fontId="2" fillId="0" borderId="0" xfId="0" applyFont="1" applyBorder="1" applyAlignment="1" applyProtection="1">
      <alignment horizontal="center" vertical="center" wrapText="1"/>
      <protection locked="0"/>
    </xf>
    <xf numFmtId="0" fontId="6" fillId="0" borderId="0" xfId="0" applyFont="1" applyBorder="1" applyAlignment="1">
      <alignment vertical="center" wrapText="1"/>
    </xf>
    <xf numFmtId="0" fontId="16" fillId="0" borderId="0" xfId="0" applyFont="1" applyBorder="1" applyAlignment="1">
      <alignment vertical="center" wrapText="1"/>
    </xf>
    <xf numFmtId="0" fontId="17" fillId="0" borderId="0" xfId="0" applyFont="1" applyBorder="1" applyAlignment="1">
      <alignment wrapText="1"/>
    </xf>
    <xf numFmtId="0" fontId="3" fillId="7" borderId="0" xfId="0" applyFont="1" applyFill="1" applyBorder="1" applyAlignment="1" applyProtection="1">
      <alignment vertical="center" wrapText="1"/>
      <protection locked="0"/>
    </xf>
    <xf numFmtId="42" fontId="3" fillId="7" borderId="0" xfId="0" applyNumberFormat="1" applyFont="1" applyFill="1" applyBorder="1" applyAlignment="1" applyProtection="1">
      <alignment vertical="center" wrapText="1"/>
      <protection locked="0"/>
    </xf>
    <xf numFmtId="0" fontId="14" fillId="0" borderId="0" xfId="0" applyFont="1" applyAlignment="1">
      <alignment horizontal="centerContinuous" vertical="center" wrapText="1"/>
    </xf>
    <xf numFmtId="0" fontId="20" fillId="0" borderId="0" xfId="0" applyFont="1" applyAlignment="1">
      <alignment horizontal="centerContinuous" vertical="center" wrapText="1"/>
    </xf>
  </cellXfs>
  <cellStyles count="5">
    <cellStyle name="Hipervínculo" xfId="4" builtinId="8"/>
    <cellStyle name="Hipervínculo 2 6" xfId="2" xr:uid="{F8D4C686-A166-471F-8CFB-8C9ADFBE45D1}"/>
    <cellStyle name="Moneda [0]" xfId="1" builtinId="7"/>
    <cellStyle name="Normal" xfId="0" builtinId="0"/>
    <cellStyle name="Porcentaje" xfId="3" builtinId="5"/>
  </cellStyles>
  <dxfs count="66">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numFmt numFmtId="32" formatCode="_-&quot;$&quot;\ * #,##0_-;\-&quot;$&quot;\ * #,##0_-;_-&quot;$&quot;\ * &quot;-&quot;_-;_-@_-"/>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numFmt numFmtId="32" formatCode="_-&quot;$&quot;\ * #,##0_-;\-&quot;$&quot;\ * #,##0_-;_-&quot;$&quot;\ * &quot;-&quot;_-;_-@_-"/>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numFmt numFmtId="32" formatCode="_-&quot;$&quot;\ * #,##0_-;\-&quot;$&quot;\ * #,##0_-;_-&quot;$&quot;\ * &quot;-&quot;_-;_-@_-"/>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numFmt numFmtId="32" formatCode="_-&quot;$&quot;\ * #,##0_-;\-&quot;$&quot;\ * #,##0_-;_-&quot;$&quot;\ * &quot;-&quot;_-;_-@_-"/>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Calibri"/>
        <family val="2"/>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Calibri"/>
        <family val="2"/>
        <scheme val="none"/>
      </font>
      <numFmt numFmtId="14" formatCode="0.00%"/>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Calibri"/>
        <family val="2"/>
        <scheme val="none"/>
      </font>
      <numFmt numFmtId="14" formatCode="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none"/>
      </font>
      <numFmt numFmtId="19" formatCode="d/mm/yyyy"/>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rgb="FF000000"/>
        <name val="Calibri"/>
        <family val="2"/>
        <scheme val="none"/>
      </font>
      <numFmt numFmtId="166" formatCode="0.0%"/>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numFmt numFmtId="165" formatCode="dd/mm/yyyy;@"/>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numFmt numFmtId="165" formatCode="dd/mm/yyyy;@"/>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numFmt numFmtId="19" formatCode="d/mm/yyyy"/>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numFmt numFmtId="19" formatCode="d/mm/yyyy"/>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164" formatCode="#,##0;[Red]#,##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164" formatCode="#,##0;[Red]#,##0"/>
      <fill>
        <patternFill patternType="none">
          <fgColor indexed="64"/>
          <bgColor auto="1"/>
        </patternFill>
      </fill>
      <alignment horizontal="right"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164" formatCode="#,##0;[Red]#,##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numFmt numFmtId="164" formatCode="#,##0;[Red]#,##0"/>
      <fill>
        <patternFill patternType="none">
          <fgColor indexed="64"/>
          <bgColor auto="1"/>
        </patternFill>
      </fill>
      <alignment horizontal="right"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32" formatCode="_-&quot;$&quot;\ * #,##0_-;\-&quot;$&quot;\ * #,##0_-;_-&quot;$&quot;\ * &quot;-&quot;_-;_-@_-"/>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32" formatCode="_-&quot;$&quot;\ * #,##0_-;\-&quot;$&quot;\ * #,##0_-;_-&quot;$&quot;\ * &quot;-&quot;_-;_-@_-"/>
      <fill>
        <patternFill patternType="none">
          <fgColor indexed="64"/>
          <bgColor auto="1"/>
        </patternFill>
      </fill>
      <alignment horizontal="right"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right"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numFmt numFmtId="32" formatCode="_-&quot;$&quot;\ * #,##0_-;\-&quot;$&quot;\ * #,##0_-;_-&quot;$&quot;\ * &quot;-&quot;_-;_-@_-"/>
      <fill>
        <patternFill patternType="none">
          <fgColor indexed="64"/>
          <bgColor auto="1"/>
        </patternFill>
      </fill>
      <alignment horizontal="right"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center" textRotation="0" wrapText="1" indent="0" justifyLastLine="0" shrinkToFit="0" readingOrder="0"/>
      <protection locked="1" hidden="0"/>
    </dxf>
    <dxf>
      <border diagonalUp="0" diagonalDown="0">
        <left style="medium">
          <color auto="1"/>
        </left>
        <right style="medium">
          <color auto="1"/>
        </right>
        <top style="medium">
          <color auto="1"/>
        </top>
        <bottom style="medium">
          <color auto="1"/>
        </bottom>
      </border>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rgb="FF000000"/>
        <name val="Calibri"/>
        <family val="2"/>
        <scheme val="none"/>
      </font>
      <fill>
        <patternFill patternType="none">
          <bgColor auto="1"/>
        </patternFill>
      </fill>
      <alignment horizontal="general" vertical="center" textRotation="0" wrapText="1" indent="0" justifyLastLine="0" shrinkToFit="0" readingOrder="0"/>
      <protection locked="1" hidden="0"/>
    </dxf>
    <dxf>
      <font>
        <b/>
        <i val="0"/>
        <strike val="0"/>
        <condense val="0"/>
        <extend val="0"/>
        <outline val="0"/>
        <shadow val="0"/>
        <u val="none"/>
        <vertAlign val="baseline"/>
        <sz val="11"/>
        <color indexed="9"/>
        <name val="Calibr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95E069"/>
      <color rgb="FFFF66FF"/>
      <color rgb="FFFF9999"/>
      <color rgb="FFFF99FF"/>
      <color rgb="FFC4D31D"/>
      <color rgb="FF9B4CBA"/>
      <color rgb="FFF39000"/>
      <color rgb="FFCC66FF"/>
      <color rgb="FF9966FF"/>
      <color rgb="FF66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61733</xdr:colOff>
      <xdr:row>0</xdr:row>
      <xdr:rowOff>176388</xdr:rowOff>
    </xdr:from>
    <xdr:to>
      <xdr:col>2</xdr:col>
      <xdr:colOff>763765</xdr:colOff>
      <xdr:row>0</xdr:row>
      <xdr:rowOff>479417</xdr:rowOff>
    </xdr:to>
    <xdr:pic>
      <xdr:nvPicPr>
        <xdr:cNvPr id="2" name="Imagen 1">
          <a:extLst>
            <a:ext uri="{FF2B5EF4-FFF2-40B4-BE49-F238E27FC236}">
              <a16:creationId xmlns:a16="http://schemas.microsoft.com/office/drawing/2014/main" id="{3FBFA90B-AB4E-41E5-9568-B159A5D69CDF}"/>
            </a:ext>
          </a:extLst>
        </xdr:cNvPr>
        <xdr:cNvPicPr>
          <a:picLocks noChangeAspect="1"/>
        </xdr:cNvPicPr>
      </xdr:nvPicPr>
      <xdr:blipFill>
        <a:blip xmlns:r="http://schemas.openxmlformats.org/officeDocument/2006/relationships" r:embed="rId1"/>
        <a:stretch>
          <a:fillRect/>
        </a:stretch>
      </xdr:blipFill>
      <xdr:spPr>
        <a:xfrm>
          <a:off x="864302" y="176388"/>
          <a:ext cx="1936754" cy="303029"/>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D54A47FB-F06C-449E-B5FE-164BA3B5A923}"/>
  <namedSheetView name="Vista 2" id="{769ECEA4-5C61-46CA-8EA4-C88A81846961}"/>
  <namedSheetView name="Vista 3" id="{93E146EF-0125-43C9-9277-BEF0BFE3BCB4}"/>
  <namedSheetView name="Vista 4" id="{B597A221-9299-43EB-94C9-CDB5BBFF6F5A}"/>
  <namedSheetView name="Vista 5" id="{D4B0208C-364C-4B2E-8525-EAF521A80468}"/>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F9315A9-A7D7-4CFA-894A-0E208324D35C}" name="Tabla1513" displayName="Tabla1513" ref="A2:AE676" totalsRowCount="1" headerRowDxfId="65" dataDxfId="64" totalsRowDxfId="63" tableBorderDxfId="62">
  <autoFilter ref="A2:AE675" xr:uid="{CB3AD687-7584-4110-A215-4ECC1DF649D6}"/>
  <tableColumns count="31">
    <tableColumn id="18" xr3:uid="{877942F1-C2BE-4891-95E0-4B8B80E15632}" name="CM / SUC." totalsRowFunction="count" dataDxfId="61" totalsRowDxfId="30"/>
    <tableColumn id="1" xr3:uid="{3340515B-4FC5-4A57-A9DB-F0C2A5BF8ED1}" name="VICEPRESIDENCIA" totalsRowFunction="count" dataDxfId="60" totalsRowDxfId="29"/>
    <tableColumn id="2" xr3:uid="{A52DC4EC-02C4-4DCA-AD0A-B6E61FEE7AA8}" name="ÁREA QUE CONTRATA " totalsRowFunction="count" dataDxfId="59" totalsRowDxfId="28"/>
    <tableColumn id="26" xr3:uid="{FF08F505-16D2-45DC-8323-DD2D11A43D5A}" name="MODALIDAD CONTRATACIÓN" totalsRowFunction="count" dataDxfId="58" totalsRowDxfId="27"/>
    <tableColumn id="3" xr3:uid="{CADA9439-F50D-49D6-8AE6-BC68B0D796D7}" name="N° DE CONTRATO" totalsRowFunction="count" dataDxfId="57" totalsRowDxfId="26"/>
    <tableColumn id="20" xr3:uid="{BA874ED6-2FC4-41E5-884D-F684EDD25CD5}" name="FECHA SUSCRIPCIÓN CONTRATO" totalsRowFunction="count" dataDxfId="33" totalsRowDxfId="25"/>
    <tableColumn id="4" xr3:uid="{B319458B-FAAB-4621-8DF4-477BD6202043}" name="CLASE DE CONTRATO" totalsRowFunction="count" dataDxfId="31" totalsRowDxfId="24"/>
    <tableColumn id="5" xr3:uid="{109F4E99-006C-4EC4-826B-C38FA698F4D8}" name="OBJETO DEL CONTRATO" totalsRowFunction="count" dataDxfId="32" totalsRowDxfId="23"/>
    <tableColumn id="10" xr3:uid="{C6766E54-10CE-44C4-82E8-09BC4019BCA6}" name="VALOR INICIAL DEL CONTRATO CON IVA" totalsRowFunction="sum" dataDxfId="56" totalsRowDxfId="22" dataCellStyle="Moneda [0]"/>
    <tableColumn id="7" xr3:uid="{5161A1B3-F9D2-4621-B559-D054D760454C}" name="TIPO DE IDENTIFICACIÓN CONTRATISTA" totalsRowFunction="count" dataDxfId="55" totalsRowDxfId="21"/>
    <tableColumn id="8" xr3:uid="{B3315715-AE7A-4C1E-B28C-17336ABEB932}" name="NÚMERO IDENTIFICACIÓN" totalsRowFunction="count" dataDxfId="54" totalsRowDxfId="20"/>
    <tableColumn id="9" xr3:uid="{F13D2D2C-FE9C-4481-8962-8D649809600C}" name="CONTRATISTA: DÍGITO DE VERIFICACIÓN (NIT o RUT) " totalsRowFunction="count" dataDxfId="53" totalsRowDxfId="19"/>
    <tableColumn id="6" xr3:uid="{C173B1C5-0084-46B1-9DB4-190591A6FD14}" name="NOMBRE / RAZÓN SOCIAL DEL CONTRATISTA" totalsRowFunction="count" dataDxfId="52" totalsRowDxfId="18"/>
    <tableColumn id="32" xr3:uid="{AF5732DB-7966-4F30-91C8-DA941BB01B0C}" name="ADICIONES_x000a_(SI / NO)" totalsRowFunction="count" dataDxfId="51" totalsRowDxfId="17"/>
    <tableColumn id="11" xr3:uid="{F317C9AB-AD0B-4CEE-8917-AF352F63E135}" name="VALOR DE LAS ADICIONES CON IVA" totalsRowFunction="sum" dataDxfId="50" totalsRowDxfId="16"/>
    <tableColumn id="25" xr3:uid="{44FD2830-99C1-495E-AA65-93086D547D7E}" name="VALOR TOTAL DEL CONTRATO CON IVA (VALOR INICIAL + ADICIONES) " totalsRowFunction="sum" dataDxfId="49" totalsRowDxfId="15">
      <calculatedColumnFormula>+Tabla1513[[#This Row],[VALOR INICIAL DEL CONTRATO CON IVA]]+Tabla1513[[#This Row],[VALOR DE LAS ADICIONES CON IVA]]</calculatedColumnFormula>
    </tableColumn>
    <tableColumn id="28" xr3:uid="{37B1B6DD-EA38-4D7E-A090-F70707987025}" name="PLAZO DEL CONTRATO (inicial)_x000a_(días)" totalsRowFunction="count" dataDxfId="48" totalsRowDxfId="14"/>
    <tableColumn id="33" xr3:uid="{FF11E3EC-CD38-45CE-BAA9-F46CD564F37E}" name="PRÓRROGA_x000a_(SI / NO)" totalsRowFunction="count" dataDxfId="47" totalsRowDxfId="13"/>
    <tableColumn id="29" xr3:uid="{1B42BED5-8DA4-4D4F-8ADE-0BD709DCFAF9}" name="ADICIONES: NÚMERO DE DÍAS" totalsRowFunction="count" dataDxfId="46" totalsRowDxfId="12"/>
    <tableColumn id="47" xr3:uid="{E54CB220-578F-4B64-9E48-8A1B9AF8CFEE}" name="SUSPENSIÓN (SI/NO)" totalsRowFunction="count" dataDxfId="45" totalsRowDxfId="11" dataCellStyle="Moneda [0]"/>
    <tableColumn id="12" xr3:uid="{7C89AF31-1DFA-4AA6-BE93-219A0B4131C9}" name="FECHA INICIO CONTRATO" totalsRowFunction="count" dataDxfId="44" totalsRowDxfId="10"/>
    <tableColumn id="13" xr3:uid="{98F786DA-F542-4BCF-A801-0E717B2BA4B8}" name="FECHA TERMINACIÓN INICIAL CONTRATO" totalsRowFunction="count" dataDxfId="43" totalsRowDxfId="9"/>
    <tableColumn id="14" xr3:uid="{020D0D67-9FCD-4596-ACC5-08B5DED15447}" name="FECHA FINAL DEL CONTRATO" totalsRowFunction="count" dataDxfId="42" totalsRowDxfId="8"/>
    <tableColumn id="17" xr3:uid="{D37C3FFC-BE87-464E-BF05-AA25FEE53E7E}" name="NOMBRE DE INTERVENTOR O SUPERVISOR" totalsRowFunction="count" dataDxfId="41" totalsRowDxfId="7"/>
    <tableColumn id="27" xr3:uid="{1B0E5D43-831D-46CD-80E9-1A5C77040741}" name="ESTADO DEL CONTRATO (EN EJECUCIÓN EN LIQUIDACIÓN POR LIQUIDAR NO SE LIQUIDA)" totalsRowFunction="count" dataDxfId="40" totalsRowDxfId="6"/>
    <tableColumn id="19" xr3:uid="{6540665A-4573-468F-98F5-10E6A25F6A8D}" name="FECHA LIQUIDACIÓN DEL CONTRATO" totalsRowFunction="count" dataDxfId="39" totalsRowDxfId="5"/>
    <tableColumn id="24" xr3:uid="{991CAB3B-5CA0-4B1E-91D0-A03CAC9C0B6F}" name="PORCENTAJE DE EJECUCIÓN FÍSICA A 31 DICIEMBRE 2024" totalsRowFunction="count" dataDxfId="38" totalsRowDxfId="4" dataCellStyle="Porcentaje"/>
    <tableColumn id="22" xr3:uid="{5D67D560-C171-40AA-98E8-2C7095AD1B31}" name="PORCENTAJE DE EJECUCIÓN PRESUPUESTAL A 31 DICIEMBRE 2024" totalsRowFunction="count" dataDxfId="37" totalsRowDxfId="3" dataCellStyle="Porcentaje"/>
    <tableColumn id="21" xr3:uid="{45455F10-B55A-4C69-A84A-797A853FAA9F}" name="VALOR PAGADO (EN PESOS)_x000a_A 31 DICIEMBRE 2024_x000a_(TOTAL VR. FACTURADO)" totalsRowFunction="sum" dataDxfId="36" totalsRowDxfId="2" dataCellStyle="Moneda [0]"/>
    <tableColumn id="42" xr3:uid="{0EFDAC6C-E3EA-4E96-AF2D-3EA77A876DCF}" name="LINK CONSULTA SECOP I II " totalsRowFunction="count" dataDxfId="35" totalsRowDxfId="1" dataCellStyle="Moneda [0]"/>
    <tableColumn id="31" xr3:uid="{6603927F-D039-4246-B39C-3F76292147A8}" name="AÑO SUSCRIPCIÓN" totalsRowFunction="count" dataDxfId="34" totalsRowDxfId="0"/>
  </tableColumns>
  <tableStyleInfo name="TableStyleLight18"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microsoft.com/office/2019/04/relationships/namedSheetView" Target="../namedSheetViews/namedSheetView1.xml"/><Relationship Id="rId3" Type="http://schemas.openxmlformats.org/officeDocument/2006/relationships/hyperlink" Target="https://community.secop.gov.co/Public/Tendering/ContractNoticePhases/View?PPI=CO1.PPI.34576273&amp;isFromPublicArea=True&amp;isModal=False" TargetMode="External"/><Relationship Id="rId7" Type="http://schemas.openxmlformats.org/officeDocument/2006/relationships/table" Target="../tables/table1.xml"/><Relationship Id="rId2" Type="http://schemas.openxmlformats.org/officeDocument/2006/relationships/hyperlink" Target="https://community.secop.gov.co/Public/Tendering/ContractNoticePhases/View?PPI=CO1.PPI.34413616&amp;isFromPublicArea=True&amp;isModal=False" TargetMode="External"/><Relationship Id="rId1" Type="http://schemas.openxmlformats.org/officeDocument/2006/relationships/hyperlink" Target="https://community.secop.gov.co/Public/Tendering/ContractNoticePhases/View?PPI=CO1.PPI.36069771&amp;isFromPublicArea=True&amp;isModal=False"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E55A2-9D2E-4C76-BDA9-718766E93BD5}">
  <sheetPr codeName="Hoja1"/>
  <dimension ref="A1:F179"/>
  <sheetViews>
    <sheetView topLeftCell="A33" zoomScale="70" zoomScaleNormal="70" workbookViewId="0">
      <selection activeCell="G61" sqref="G1:O1048576"/>
    </sheetView>
  </sheetViews>
  <sheetFormatPr baseColWidth="10" defaultColWidth="11.453125" defaultRowHeight="14.5" x14ac:dyDescent="0.35"/>
  <cols>
    <col min="1" max="1" width="43.81640625" customWidth="1"/>
    <col min="2" max="2" width="35.26953125" customWidth="1"/>
    <col min="3" max="3" width="56.26953125" bestFit="1" customWidth="1"/>
    <col min="4" max="4" width="66.453125" customWidth="1"/>
    <col min="5" max="5" width="36.1796875" customWidth="1"/>
    <col min="6" max="6" width="42.453125" customWidth="1"/>
  </cols>
  <sheetData>
    <row r="1" spans="1:4" x14ac:dyDescent="0.35">
      <c r="A1" s="7" t="s">
        <v>0</v>
      </c>
      <c r="C1" s="9" t="s">
        <v>1</v>
      </c>
      <c r="D1" s="9" t="s">
        <v>2</v>
      </c>
    </row>
    <row r="2" spans="1:4" x14ac:dyDescent="0.35">
      <c r="A2" s="7" t="s">
        <v>3</v>
      </c>
      <c r="C2" s="10" t="s">
        <v>4</v>
      </c>
      <c r="D2" s="10" t="s">
        <v>5</v>
      </c>
    </row>
    <row r="3" spans="1:4" x14ac:dyDescent="0.35">
      <c r="A3" s="7" t="s">
        <v>6</v>
      </c>
      <c r="C3" s="10" t="s">
        <v>4</v>
      </c>
      <c r="D3" s="10" t="s">
        <v>7</v>
      </c>
    </row>
    <row r="4" spans="1:4" x14ac:dyDescent="0.35">
      <c r="A4" s="7" t="s">
        <v>8</v>
      </c>
      <c r="C4" s="10" t="s">
        <v>4</v>
      </c>
      <c r="D4" s="10" t="s">
        <v>9</v>
      </c>
    </row>
    <row r="5" spans="1:4" x14ac:dyDescent="0.35">
      <c r="A5" s="7" t="s">
        <v>10</v>
      </c>
      <c r="C5" s="10" t="s">
        <v>11</v>
      </c>
      <c r="D5" s="10" t="s">
        <v>12</v>
      </c>
    </row>
    <row r="6" spans="1:4" x14ac:dyDescent="0.35">
      <c r="A6" s="7" t="s">
        <v>13</v>
      </c>
      <c r="C6" s="10" t="s">
        <v>11</v>
      </c>
      <c r="D6" s="10" t="s">
        <v>14</v>
      </c>
    </row>
    <row r="7" spans="1:4" x14ac:dyDescent="0.35">
      <c r="A7" s="7" t="s">
        <v>15</v>
      </c>
      <c r="C7" s="10" t="s">
        <v>11</v>
      </c>
      <c r="D7" s="10" t="s">
        <v>16</v>
      </c>
    </row>
    <row r="8" spans="1:4" x14ac:dyDescent="0.35">
      <c r="A8" s="7" t="s">
        <v>17</v>
      </c>
      <c r="C8" s="10" t="s">
        <v>11</v>
      </c>
      <c r="D8" s="10" t="s">
        <v>18</v>
      </c>
    </row>
    <row r="9" spans="1:4" x14ac:dyDescent="0.35">
      <c r="C9" s="10" t="s">
        <v>11</v>
      </c>
      <c r="D9" s="10" t="s">
        <v>19</v>
      </c>
    </row>
    <row r="10" spans="1:4" x14ac:dyDescent="0.35">
      <c r="C10" s="10" t="s">
        <v>11</v>
      </c>
      <c r="D10" s="10" t="s">
        <v>20</v>
      </c>
    </row>
    <row r="11" spans="1:4" x14ac:dyDescent="0.35">
      <c r="C11" s="10" t="s">
        <v>21</v>
      </c>
      <c r="D11" s="10" t="s">
        <v>22</v>
      </c>
    </row>
    <row r="12" spans="1:4" x14ac:dyDescent="0.35">
      <c r="C12" s="10" t="s">
        <v>21</v>
      </c>
      <c r="D12" s="10" t="s">
        <v>23</v>
      </c>
    </row>
    <row r="13" spans="1:4" x14ac:dyDescent="0.35">
      <c r="C13" s="10" t="s">
        <v>21</v>
      </c>
      <c r="D13" s="10" t="s">
        <v>24</v>
      </c>
    </row>
    <row r="14" spans="1:4" x14ac:dyDescent="0.35">
      <c r="C14" s="10" t="s">
        <v>21</v>
      </c>
      <c r="D14" s="10" t="s">
        <v>25</v>
      </c>
    </row>
    <row r="15" spans="1:4" x14ac:dyDescent="0.35">
      <c r="C15" s="10" t="s">
        <v>21</v>
      </c>
      <c r="D15" s="10" t="s">
        <v>26</v>
      </c>
    </row>
    <row r="16" spans="1:4" x14ac:dyDescent="0.35">
      <c r="C16" s="10" t="s">
        <v>21</v>
      </c>
      <c r="D16" s="10" t="s">
        <v>27</v>
      </c>
    </row>
    <row r="17" spans="3:4" x14ac:dyDescent="0.35">
      <c r="C17" s="10" t="s">
        <v>21</v>
      </c>
      <c r="D17" s="10" t="s">
        <v>28</v>
      </c>
    </row>
    <row r="18" spans="3:4" x14ac:dyDescent="0.35">
      <c r="C18" s="10" t="s">
        <v>21</v>
      </c>
      <c r="D18" s="10" t="s">
        <v>29</v>
      </c>
    </row>
    <row r="19" spans="3:4" x14ac:dyDescent="0.35">
      <c r="C19" s="10" t="s">
        <v>21</v>
      </c>
      <c r="D19" s="10" t="s">
        <v>30</v>
      </c>
    </row>
    <row r="20" spans="3:4" x14ac:dyDescent="0.35">
      <c r="C20" s="10" t="s">
        <v>31</v>
      </c>
      <c r="D20" s="11" t="s">
        <v>32</v>
      </c>
    </row>
    <row r="21" spans="3:4" x14ac:dyDescent="0.35">
      <c r="C21" s="10" t="s">
        <v>31</v>
      </c>
      <c r="D21" s="11" t="s">
        <v>33</v>
      </c>
    </row>
    <row r="22" spans="3:4" x14ac:dyDescent="0.35">
      <c r="C22" s="10" t="s">
        <v>31</v>
      </c>
      <c r="D22" s="11" t="s">
        <v>34</v>
      </c>
    </row>
    <row r="23" spans="3:4" x14ac:dyDescent="0.35">
      <c r="C23" s="10" t="s">
        <v>31</v>
      </c>
      <c r="D23" s="11" t="s">
        <v>35</v>
      </c>
    </row>
    <row r="24" spans="3:4" x14ac:dyDescent="0.35">
      <c r="C24" s="10" t="s">
        <v>31</v>
      </c>
      <c r="D24" s="11" t="s">
        <v>36</v>
      </c>
    </row>
    <row r="25" spans="3:4" x14ac:dyDescent="0.35">
      <c r="C25" s="10" t="s">
        <v>31</v>
      </c>
      <c r="D25" s="11" t="s">
        <v>37</v>
      </c>
    </row>
    <row r="26" spans="3:4" x14ac:dyDescent="0.35">
      <c r="C26" s="10" t="s">
        <v>31</v>
      </c>
      <c r="D26" s="11" t="s">
        <v>38</v>
      </c>
    </row>
    <row r="27" spans="3:4" x14ac:dyDescent="0.35">
      <c r="C27" s="10" t="s">
        <v>31</v>
      </c>
      <c r="D27" s="11" t="s">
        <v>39</v>
      </c>
    </row>
    <row r="28" spans="3:4" x14ac:dyDescent="0.35">
      <c r="C28" s="10" t="s">
        <v>31</v>
      </c>
      <c r="D28" s="11" t="s">
        <v>40</v>
      </c>
    </row>
    <row r="29" spans="3:4" x14ac:dyDescent="0.35">
      <c r="C29" s="10" t="s">
        <v>31</v>
      </c>
      <c r="D29" s="11" t="s">
        <v>41</v>
      </c>
    </row>
    <row r="30" spans="3:4" x14ac:dyDescent="0.35">
      <c r="C30" s="10" t="s">
        <v>10</v>
      </c>
      <c r="D30" s="11" t="s">
        <v>42</v>
      </c>
    </row>
    <row r="31" spans="3:4" x14ac:dyDescent="0.35">
      <c r="C31" s="10" t="s">
        <v>10</v>
      </c>
      <c r="D31" s="11" t="s">
        <v>43</v>
      </c>
    </row>
    <row r="32" spans="3:4" x14ac:dyDescent="0.35">
      <c r="C32" s="10" t="s">
        <v>10</v>
      </c>
      <c r="D32" s="11" t="s">
        <v>44</v>
      </c>
    </row>
    <row r="33" spans="3:4" x14ac:dyDescent="0.35">
      <c r="C33" s="10" t="s">
        <v>10</v>
      </c>
      <c r="D33" s="11" t="s">
        <v>45</v>
      </c>
    </row>
    <row r="34" spans="3:4" x14ac:dyDescent="0.35">
      <c r="C34" s="10" t="s">
        <v>10</v>
      </c>
      <c r="D34" s="11" t="s">
        <v>46</v>
      </c>
    </row>
    <row r="35" spans="3:4" x14ac:dyDescent="0.35">
      <c r="C35" s="10" t="s">
        <v>10</v>
      </c>
      <c r="D35" s="11" t="s">
        <v>47</v>
      </c>
    </row>
    <row r="36" spans="3:4" x14ac:dyDescent="0.35">
      <c r="C36" s="10" t="s">
        <v>10</v>
      </c>
      <c r="D36" s="11" t="s">
        <v>48</v>
      </c>
    </row>
    <row r="37" spans="3:4" x14ac:dyDescent="0.35">
      <c r="C37" s="10" t="s">
        <v>10</v>
      </c>
      <c r="D37" s="11" t="s">
        <v>49</v>
      </c>
    </row>
    <row r="38" spans="3:4" x14ac:dyDescent="0.35">
      <c r="C38" s="12" t="s">
        <v>10</v>
      </c>
      <c r="D38" s="11" t="s">
        <v>50</v>
      </c>
    </row>
    <row r="39" spans="3:4" x14ac:dyDescent="0.35">
      <c r="C39" s="10" t="s">
        <v>13</v>
      </c>
      <c r="D39" s="10" t="s">
        <v>51</v>
      </c>
    </row>
    <row r="40" spans="3:4" x14ac:dyDescent="0.35">
      <c r="C40" s="10" t="s">
        <v>13</v>
      </c>
      <c r="D40" s="11" t="s">
        <v>52</v>
      </c>
    </row>
    <row r="41" spans="3:4" x14ac:dyDescent="0.35">
      <c r="C41" s="10" t="s">
        <v>13</v>
      </c>
      <c r="D41" s="11" t="s">
        <v>53</v>
      </c>
    </row>
    <row r="42" spans="3:4" x14ac:dyDescent="0.35">
      <c r="C42" s="10" t="s">
        <v>13</v>
      </c>
      <c r="D42" s="11" t="s">
        <v>54</v>
      </c>
    </row>
    <row r="43" spans="3:4" x14ac:dyDescent="0.35">
      <c r="C43" s="10" t="s">
        <v>13</v>
      </c>
      <c r="D43" s="11" t="s">
        <v>55</v>
      </c>
    </row>
    <row r="44" spans="3:4" x14ac:dyDescent="0.35">
      <c r="C44" s="10" t="s">
        <v>13</v>
      </c>
      <c r="D44" s="11" t="s">
        <v>56</v>
      </c>
    </row>
    <row r="45" spans="3:4" x14ac:dyDescent="0.35">
      <c r="C45" s="10" t="s">
        <v>13</v>
      </c>
      <c r="D45" s="11" t="s">
        <v>57</v>
      </c>
    </row>
    <row r="46" spans="3:4" x14ac:dyDescent="0.35">
      <c r="C46" s="10" t="s">
        <v>13</v>
      </c>
      <c r="D46" s="11" t="s">
        <v>58</v>
      </c>
    </row>
    <row r="47" spans="3:4" x14ac:dyDescent="0.35">
      <c r="C47" s="12" t="s">
        <v>13</v>
      </c>
      <c r="D47" s="10" t="s">
        <v>59</v>
      </c>
    </row>
    <row r="48" spans="3:4" x14ac:dyDescent="0.35">
      <c r="C48" s="10" t="s">
        <v>15</v>
      </c>
      <c r="D48" s="11" t="s">
        <v>60</v>
      </c>
    </row>
    <row r="49" spans="3:4" x14ac:dyDescent="0.35">
      <c r="C49" s="10" t="s">
        <v>15</v>
      </c>
      <c r="D49" s="11" t="s">
        <v>61</v>
      </c>
    </row>
    <row r="50" spans="3:4" x14ac:dyDescent="0.35">
      <c r="C50" s="10" t="s">
        <v>15</v>
      </c>
      <c r="D50" s="11" t="s">
        <v>62</v>
      </c>
    </row>
    <row r="51" spans="3:4" x14ac:dyDescent="0.35">
      <c r="C51" s="10" t="s">
        <v>15</v>
      </c>
      <c r="D51" s="11" t="s">
        <v>63</v>
      </c>
    </row>
    <row r="52" spans="3:4" x14ac:dyDescent="0.35">
      <c r="C52" s="10" t="s">
        <v>15</v>
      </c>
      <c r="D52" s="11" t="s">
        <v>64</v>
      </c>
    </row>
    <row r="53" spans="3:4" x14ac:dyDescent="0.35">
      <c r="C53" s="12" t="s">
        <v>15</v>
      </c>
      <c r="D53" s="11" t="s">
        <v>65</v>
      </c>
    </row>
    <row r="54" spans="3:4" x14ac:dyDescent="0.35">
      <c r="C54" s="10" t="s">
        <v>17</v>
      </c>
      <c r="D54" s="10" t="s">
        <v>66</v>
      </c>
    </row>
    <row r="55" spans="3:4" x14ac:dyDescent="0.35">
      <c r="C55" s="10" t="s">
        <v>17</v>
      </c>
      <c r="D55" s="10" t="s">
        <v>67</v>
      </c>
    </row>
    <row r="56" spans="3:4" x14ac:dyDescent="0.35">
      <c r="C56" s="10" t="s">
        <v>17</v>
      </c>
      <c r="D56" s="10" t="s">
        <v>68</v>
      </c>
    </row>
    <row r="57" spans="3:4" x14ac:dyDescent="0.35">
      <c r="C57" s="10" t="s">
        <v>17</v>
      </c>
      <c r="D57" s="10" t="s">
        <v>69</v>
      </c>
    </row>
    <row r="58" spans="3:4" x14ac:dyDescent="0.35">
      <c r="C58" s="10" t="s">
        <v>17</v>
      </c>
      <c r="D58" s="10" t="s">
        <v>70</v>
      </c>
    </row>
    <row r="59" spans="3:4" x14ac:dyDescent="0.35">
      <c r="C59" s="10" t="s">
        <v>17</v>
      </c>
      <c r="D59" s="10" t="s">
        <v>71</v>
      </c>
    </row>
    <row r="60" spans="3:4" x14ac:dyDescent="0.35">
      <c r="C60" s="10" t="s">
        <v>17</v>
      </c>
      <c r="D60" s="10" t="s">
        <v>72</v>
      </c>
    </row>
    <row r="61" spans="3:4" x14ac:dyDescent="0.35">
      <c r="C61" s="10" t="s">
        <v>17</v>
      </c>
      <c r="D61" s="10" t="s">
        <v>73</v>
      </c>
    </row>
    <row r="62" spans="3:4" x14ac:dyDescent="0.35">
      <c r="C62" s="10" t="s">
        <v>17</v>
      </c>
      <c r="D62" s="10" t="s">
        <v>74</v>
      </c>
    </row>
    <row r="63" spans="3:4" x14ac:dyDescent="0.35">
      <c r="C63" s="10" t="s">
        <v>17</v>
      </c>
      <c r="D63" s="10" t="s">
        <v>75</v>
      </c>
    </row>
    <row r="64" spans="3:4" x14ac:dyDescent="0.35">
      <c r="C64" s="10" t="s">
        <v>17</v>
      </c>
      <c r="D64" s="10" t="s">
        <v>76</v>
      </c>
    </row>
    <row r="65" spans="1:6" x14ac:dyDescent="0.35">
      <c r="C65" s="10" t="s">
        <v>17</v>
      </c>
      <c r="D65" s="10" t="s">
        <v>77</v>
      </c>
    </row>
    <row r="66" spans="1:6" x14ac:dyDescent="0.35">
      <c r="C66" s="10" t="s">
        <v>17</v>
      </c>
      <c r="D66" s="10" t="s">
        <v>78</v>
      </c>
    </row>
    <row r="67" spans="1:6" x14ac:dyDescent="0.35">
      <c r="C67" s="10" t="s">
        <v>17</v>
      </c>
      <c r="D67" s="10" t="s">
        <v>79</v>
      </c>
    </row>
    <row r="68" spans="1:6" x14ac:dyDescent="0.35">
      <c r="C68" s="12" t="s">
        <v>17</v>
      </c>
      <c r="D68" s="10" t="s">
        <v>80</v>
      </c>
    </row>
    <row r="72" spans="1:6" x14ac:dyDescent="0.35">
      <c r="A72" t="s">
        <v>81</v>
      </c>
      <c r="B72" t="s">
        <v>82</v>
      </c>
      <c r="C72" t="s">
        <v>83</v>
      </c>
      <c r="D72" t="s">
        <v>84</v>
      </c>
      <c r="E72" t="s">
        <v>85</v>
      </c>
      <c r="F72" t="s">
        <v>86</v>
      </c>
    </row>
    <row r="73" spans="1:6" x14ac:dyDescent="0.35">
      <c r="A73" t="s">
        <v>87</v>
      </c>
      <c r="B73" t="s">
        <v>88</v>
      </c>
      <c r="C73" t="s">
        <v>89</v>
      </c>
      <c r="D73" t="s">
        <v>90</v>
      </c>
      <c r="E73" t="s">
        <v>91</v>
      </c>
      <c r="F73" t="s">
        <v>92</v>
      </c>
    </row>
    <row r="74" spans="1:6" x14ac:dyDescent="0.35">
      <c r="A74" t="s">
        <v>93</v>
      </c>
      <c r="B74" t="s">
        <v>94</v>
      </c>
      <c r="C74" t="s">
        <v>95</v>
      </c>
      <c r="D74" t="s">
        <v>96</v>
      </c>
      <c r="E74" t="s">
        <v>97</v>
      </c>
      <c r="F74" t="s">
        <v>98</v>
      </c>
    </row>
    <row r="75" spans="1:6" x14ac:dyDescent="0.35">
      <c r="A75" t="s">
        <v>99</v>
      </c>
      <c r="B75" t="s">
        <v>100</v>
      </c>
      <c r="C75" t="s">
        <v>101</v>
      </c>
      <c r="D75" t="s">
        <v>102</v>
      </c>
      <c r="E75" t="s">
        <v>103</v>
      </c>
      <c r="F75" t="s">
        <v>104</v>
      </c>
    </row>
    <row r="76" spans="1:6" x14ac:dyDescent="0.35">
      <c r="A76" t="s">
        <v>105</v>
      </c>
      <c r="B76" t="s">
        <v>106</v>
      </c>
      <c r="D76" t="s">
        <v>107</v>
      </c>
      <c r="E76" t="s">
        <v>108</v>
      </c>
    </row>
    <row r="77" spans="1:6" x14ac:dyDescent="0.35">
      <c r="A77" t="s">
        <v>109</v>
      </c>
      <c r="B77" t="s">
        <v>110</v>
      </c>
      <c r="E77" t="s">
        <v>111</v>
      </c>
    </row>
    <row r="78" spans="1:6" x14ac:dyDescent="0.35">
      <c r="A78" t="s">
        <v>112</v>
      </c>
      <c r="B78" t="s">
        <v>113</v>
      </c>
      <c r="E78" t="s">
        <v>114</v>
      </c>
    </row>
    <row r="79" spans="1:6" x14ac:dyDescent="0.35">
      <c r="A79" t="s">
        <v>115</v>
      </c>
      <c r="B79" t="s">
        <v>116</v>
      </c>
      <c r="E79" t="s">
        <v>117</v>
      </c>
    </row>
    <row r="80" spans="1:6" x14ac:dyDescent="0.35">
      <c r="A80" t="s">
        <v>118</v>
      </c>
      <c r="B80" t="s">
        <v>119</v>
      </c>
      <c r="E80" t="s">
        <v>120</v>
      </c>
    </row>
    <row r="81" spans="1:5" x14ac:dyDescent="0.35">
      <c r="A81" t="s">
        <v>121</v>
      </c>
      <c r="B81" t="s">
        <v>122</v>
      </c>
      <c r="E81" t="s">
        <v>123</v>
      </c>
    </row>
    <row r="82" spans="1:5" x14ac:dyDescent="0.35">
      <c r="A82" t="s">
        <v>124</v>
      </c>
      <c r="B82" t="s">
        <v>125</v>
      </c>
      <c r="E82" t="s">
        <v>126</v>
      </c>
    </row>
    <row r="83" spans="1:5" x14ac:dyDescent="0.35">
      <c r="A83" t="s">
        <v>127</v>
      </c>
      <c r="B83" t="s">
        <v>128</v>
      </c>
    </row>
    <row r="84" spans="1:5" x14ac:dyDescent="0.35">
      <c r="A84" t="s">
        <v>129</v>
      </c>
      <c r="B84" t="s">
        <v>130</v>
      </c>
    </row>
    <row r="85" spans="1:5" x14ac:dyDescent="0.35">
      <c r="A85" t="s">
        <v>131</v>
      </c>
      <c r="B85" t="s">
        <v>132</v>
      </c>
    </row>
    <row r="86" spans="1:5" x14ac:dyDescent="0.35">
      <c r="A86" t="s">
        <v>133</v>
      </c>
      <c r="B86" t="s">
        <v>134</v>
      </c>
    </row>
    <row r="87" spans="1:5" x14ac:dyDescent="0.35">
      <c r="A87" t="s">
        <v>135</v>
      </c>
      <c r="B87" t="s">
        <v>136</v>
      </c>
    </row>
    <row r="88" spans="1:5" x14ac:dyDescent="0.35">
      <c r="A88" t="s">
        <v>137</v>
      </c>
      <c r="B88" t="s">
        <v>138</v>
      </c>
    </row>
    <row r="89" spans="1:5" x14ac:dyDescent="0.35">
      <c r="A89" t="s">
        <v>139</v>
      </c>
      <c r="B89" t="s">
        <v>140</v>
      </c>
    </row>
    <row r="90" spans="1:5" x14ac:dyDescent="0.35">
      <c r="A90" t="s">
        <v>141</v>
      </c>
      <c r="B90" t="s">
        <v>142</v>
      </c>
    </row>
    <row r="91" spans="1:5" x14ac:dyDescent="0.35">
      <c r="A91" t="s">
        <v>143</v>
      </c>
      <c r="B91" t="s">
        <v>144</v>
      </c>
    </row>
    <row r="92" spans="1:5" x14ac:dyDescent="0.35">
      <c r="A92" t="s">
        <v>145</v>
      </c>
      <c r="B92" t="s">
        <v>146</v>
      </c>
    </row>
    <row r="93" spans="1:5" x14ac:dyDescent="0.35">
      <c r="A93" t="s">
        <v>147</v>
      </c>
      <c r="B93" t="s">
        <v>148</v>
      </c>
    </row>
    <row r="94" spans="1:5" x14ac:dyDescent="0.35">
      <c r="A94" t="s">
        <v>149</v>
      </c>
      <c r="B94" t="s">
        <v>150</v>
      </c>
    </row>
    <row r="95" spans="1:5" x14ac:dyDescent="0.35">
      <c r="A95" t="s">
        <v>151</v>
      </c>
      <c r="B95" t="s">
        <v>152</v>
      </c>
    </row>
    <row r="96" spans="1:5" x14ac:dyDescent="0.35">
      <c r="A96" t="s">
        <v>153</v>
      </c>
      <c r="B96" t="s">
        <v>154</v>
      </c>
    </row>
    <row r="97" spans="1:2" x14ac:dyDescent="0.35">
      <c r="A97" t="s">
        <v>155</v>
      </c>
      <c r="B97" t="s">
        <v>156</v>
      </c>
    </row>
    <row r="98" spans="1:2" x14ac:dyDescent="0.35">
      <c r="A98" t="s">
        <v>157</v>
      </c>
      <c r="B98" t="s">
        <v>158</v>
      </c>
    </row>
    <row r="99" spans="1:2" x14ac:dyDescent="0.35">
      <c r="A99" t="s">
        <v>159</v>
      </c>
      <c r="B99" t="s">
        <v>160</v>
      </c>
    </row>
    <row r="100" spans="1:2" x14ac:dyDescent="0.35">
      <c r="A100" t="s">
        <v>161</v>
      </c>
      <c r="B100" t="s">
        <v>162</v>
      </c>
    </row>
    <row r="101" spans="1:2" x14ac:dyDescent="0.35">
      <c r="A101" t="s">
        <v>163</v>
      </c>
      <c r="B101" t="s">
        <v>164</v>
      </c>
    </row>
    <row r="102" spans="1:2" x14ac:dyDescent="0.35">
      <c r="A102" t="s">
        <v>165</v>
      </c>
    </row>
    <row r="103" spans="1:2" x14ac:dyDescent="0.35">
      <c r="A103" t="s">
        <v>166</v>
      </c>
    </row>
    <row r="104" spans="1:2" x14ac:dyDescent="0.35">
      <c r="A104" t="s">
        <v>167</v>
      </c>
    </row>
    <row r="105" spans="1:2" x14ac:dyDescent="0.35">
      <c r="A105" t="s">
        <v>168</v>
      </c>
    </row>
    <row r="106" spans="1:2" x14ac:dyDescent="0.35">
      <c r="A106" t="s">
        <v>169</v>
      </c>
    </row>
    <row r="107" spans="1:2" x14ac:dyDescent="0.35">
      <c r="A107" t="s">
        <v>170</v>
      </c>
    </row>
    <row r="108" spans="1:2" x14ac:dyDescent="0.35">
      <c r="A108" t="s">
        <v>171</v>
      </c>
    </row>
    <row r="109" spans="1:2" x14ac:dyDescent="0.35">
      <c r="A109" t="s">
        <v>172</v>
      </c>
    </row>
    <row r="110" spans="1:2" x14ac:dyDescent="0.35">
      <c r="A110" t="s">
        <v>173</v>
      </c>
    </row>
    <row r="111" spans="1:2" x14ac:dyDescent="0.35">
      <c r="A111" t="s">
        <v>174</v>
      </c>
    </row>
    <row r="112" spans="1:2" x14ac:dyDescent="0.35">
      <c r="A112" t="s">
        <v>175</v>
      </c>
    </row>
    <row r="113" spans="1:1" x14ac:dyDescent="0.35">
      <c r="A113" t="s">
        <v>176</v>
      </c>
    </row>
    <row r="114" spans="1:1" x14ac:dyDescent="0.35">
      <c r="A114" t="s">
        <v>177</v>
      </c>
    </row>
    <row r="115" spans="1:1" x14ac:dyDescent="0.35">
      <c r="A115" t="s">
        <v>178</v>
      </c>
    </row>
    <row r="116" spans="1:1" x14ac:dyDescent="0.35">
      <c r="A116" t="s">
        <v>179</v>
      </c>
    </row>
    <row r="117" spans="1:1" x14ac:dyDescent="0.35">
      <c r="A117" t="s">
        <v>180</v>
      </c>
    </row>
    <row r="118" spans="1:1" x14ac:dyDescent="0.35">
      <c r="A118" t="s">
        <v>181</v>
      </c>
    </row>
    <row r="119" spans="1:1" x14ac:dyDescent="0.35">
      <c r="A119" t="s">
        <v>182</v>
      </c>
    </row>
    <row r="120" spans="1:1" x14ac:dyDescent="0.35">
      <c r="A120" t="s">
        <v>183</v>
      </c>
    </row>
    <row r="121" spans="1:1" x14ac:dyDescent="0.35">
      <c r="A121" t="s">
        <v>184</v>
      </c>
    </row>
    <row r="122" spans="1:1" x14ac:dyDescent="0.35">
      <c r="A122" t="s">
        <v>185</v>
      </c>
    </row>
    <row r="136" spans="1:6" x14ac:dyDescent="0.35">
      <c r="A136" s="15" t="s">
        <v>186</v>
      </c>
      <c r="B136">
        <v>5874</v>
      </c>
    </row>
    <row r="137" spans="1:6" x14ac:dyDescent="0.35">
      <c r="A137" s="15" t="s">
        <v>187</v>
      </c>
      <c r="B137" s="13"/>
      <c r="C137" t="s">
        <v>188</v>
      </c>
    </row>
    <row r="138" spans="1:6" x14ac:dyDescent="0.35">
      <c r="A138" s="15" t="s">
        <v>189</v>
      </c>
      <c r="B138" s="13">
        <v>5880</v>
      </c>
    </row>
    <row r="139" spans="1:6" x14ac:dyDescent="0.35">
      <c r="A139" s="15" t="s">
        <v>190</v>
      </c>
      <c r="B139" s="16" t="s">
        <v>191</v>
      </c>
      <c r="C139" t="s">
        <v>192</v>
      </c>
      <c r="D139" s="17" t="s">
        <v>193</v>
      </c>
      <c r="F139" s="17" t="s">
        <v>194</v>
      </c>
    </row>
    <row r="140" spans="1:6" x14ac:dyDescent="0.35">
      <c r="A140" s="18" t="s">
        <v>195</v>
      </c>
      <c r="B140">
        <v>5876</v>
      </c>
      <c r="C140" t="s">
        <v>196</v>
      </c>
    </row>
    <row r="141" spans="1:6" x14ac:dyDescent="0.35">
      <c r="D141" s="19" t="s">
        <v>197</v>
      </c>
      <c r="F141" t="s">
        <v>198</v>
      </c>
    </row>
    <row r="142" spans="1:6" x14ac:dyDescent="0.35">
      <c r="D142" s="19" t="s">
        <v>199</v>
      </c>
      <c r="F142" t="s">
        <v>200</v>
      </c>
    </row>
    <row r="143" spans="1:6" x14ac:dyDescent="0.35">
      <c r="D143" s="19" t="s">
        <v>201</v>
      </c>
      <c r="F143" t="s">
        <v>202</v>
      </c>
    </row>
    <row r="144" spans="1:6" x14ac:dyDescent="0.35">
      <c r="D144" s="19" t="s">
        <v>203</v>
      </c>
      <c r="F144" t="s">
        <v>204</v>
      </c>
    </row>
    <row r="145" spans="1:6" x14ac:dyDescent="0.35">
      <c r="A145" s="15" t="s">
        <v>205</v>
      </c>
      <c r="D145" s="19" t="s">
        <v>206</v>
      </c>
      <c r="F145" t="s">
        <v>207</v>
      </c>
    </row>
    <row r="146" spans="1:6" x14ac:dyDescent="0.35">
      <c r="D146" s="19" t="s">
        <v>208</v>
      </c>
      <c r="F146" t="s">
        <v>209</v>
      </c>
    </row>
    <row r="147" spans="1:6" x14ac:dyDescent="0.35">
      <c r="A147" s="20" t="s">
        <v>210</v>
      </c>
      <c r="D147" s="19" t="s">
        <v>211</v>
      </c>
      <c r="F147" t="s">
        <v>212</v>
      </c>
    </row>
    <row r="148" spans="1:6" x14ac:dyDescent="0.35">
      <c r="D148" s="19" t="s">
        <v>213</v>
      </c>
      <c r="F148" t="s">
        <v>214</v>
      </c>
    </row>
    <row r="149" spans="1:6" x14ac:dyDescent="0.35">
      <c r="D149" s="19" t="s">
        <v>215</v>
      </c>
      <c r="F149" t="s">
        <v>216</v>
      </c>
    </row>
    <row r="150" spans="1:6" x14ac:dyDescent="0.35">
      <c r="A150" t="s">
        <v>217</v>
      </c>
      <c r="B150" s="21">
        <v>122131</v>
      </c>
      <c r="D150" s="19" t="s">
        <v>218</v>
      </c>
      <c r="F150" t="s">
        <v>219</v>
      </c>
    </row>
    <row r="151" spans="1:6" x14ac:dyDescent="0.35">
      <c r="A151" t="s">
        <v>220</v>
      </c>
      <c r="B151" t="s">
        <v>221</v>
      </c>
      <c r="D151" s="19" t="s">
        <v>222</v>
      </c>
      <c r="F151" t="s">
        <v>223</v>
      </c>
    </row>
    <row r="152" spans="1:6" x14ac:dyDescent="0.35">
      <c r="A152" t="s">
        <v>224</v>
      </c>
      <c r="B152" t="s">
        <v>225</v>
      </c>
      <c r="D152" s="19" t="s">
        <v>226</v>
      </c>
      <c r="F152" t="s">
        <v>227</v>
      </c>
    </row>
    <row r="153" spans="1:6" x14ac:dyDescent="0.35">
      <c r="A153" s="13" t="s">
        <v>228</v>
      </c>
      <c r="B153" t="s">
        <v>229</v>
      </c>
      <c r="D153" s="19" t="s">
        <v>230</v>
      </c>
      <c r="F153" t="s">
        <v>231</v>
      </c>
    </row>
    <row r="154" spans="1:6" x14ac:dyDescent="0.35">
      <c r="A154" s="14" t="s">
        <v>232</v>
      </c>
      <c r="B154" s="13" t="s">
        <v>233</v>
      </c>
      <c r="D154" s="19" t="s">
        <v>234</v>
      </c>
      <c r="F154" t="s">
        <v>235</v>
      </c>
    </row>
    <row r="155" spans="1:6" x14ac:dyDescent="0.35">
      <c r="D155" s="19" t="s">
        <v>236</v>
      </c>
      <c r="F155" t="s">
        <v>237</v>
      </c>
    </row>
    <row r="156" spans="1:6" x14ac:dyDescent="0.35">
      <c r="A156" s="22" t="s">
        <v>238</v>
      </c>
      <c r="B156" s="23" t="s">
        <v>239</v>
      </c>
      <c r="D156" s="19" t="s">
        <v>240</v>
      </c>
      <c r="F156" t="s">
        <v>241</v>
      </c>
    </row>
    <row r="157" spans="1:6" x14ac:dyDescent="0.35">
      <c r="D157" s="19" t="s">
        <v>242</v>
      </c>
      <c r="F157" t="s">
        <v>243</v>
      </c>
    </row>
    <row r="158" spans="1:6" x14ac:dyDescent="0.35">
      <c r="D158" s="19" t="s">
        <v>244</v>
      </c>
      <c r="F158" t="s">
        <v>245</v>
      </c>
    </row>
    <row r="159" spans="1:6" x14ac:dyDescent="0.35">
      <c r="D159" s="19" t="s">
        <v>246</v>
      </c>
      <c r="F159" t="s">
        <v>247</v>
      </c>
    </row>
    <row r="160" spans="1:6" x14ac:dyDescent="0.35">
      <c r="D160" s="19" t="s">
        <v>248</v>
      </c>
      <c r="F160" t="s">
        <v>249</v>
      </c>
    </row>
    <row r="161" spans="4:6" x14ac:dyDescent="0.35">
      <c r="D161" s="19" t="s">
        <v>250</v>
      </c>
      <c r="F161" t="s">
        <v>251</v>
      </c>
    </row>
    <row r="162" spans="4:6" x14ac:dyDescent="0.35">
      <c r="D162" s="19" t="s">
        <v>252</v>
      </c>
      <c r="F162" t="s">
        <v>253</v>
      </c>
    </row>
    <row r="163" spans="4:6" x14ac:dyDescent="0.35">
      <c r="D163" s="19" t="s">
        <v>254</v>
      </c>
      <c r="F163" t="s">
        <v>255</v>
      </c>
    </row>
    <row r="164" spans="4:6" x14ac:dyDescent="0.35">
      <c r="D164" s="19" t="s">
        <v>256</v>
      </c>
      <c r="F164" t="s">
        <v>257</v>
      </c>
    </row>
    <row r="165" spans="4:6" x14ac:dyDescent="0.35">
      <c r="D165" s="19" t="s">
        <v>258</v>
      </c>
      <c r="F165" t="s">
        <v>259</v>
      </c>
    </row>
    <row r="166" spans="4:6" x14ac:dyDescent="0.35">
      <c r="D166" s="19" t="s">
        <v>260</v>
      </c>
      <c r="F166" t="s">
        <v>261</v>
      </c>
    </row>
    <row r="167" spans="4:6" x14ac:dyDescent="0.35">
      <c r="D167" s="24" t="s">
        <v>262</v>
      </c>
      <c r="F167" t="s">
        <v>263</v>
      </c>
    </row>
    <row r="168" spans="4:6" x14ac:dyDescent="0.35">
      <c r="D168" s="19" t="s">
        <v>264</v>
      </c>
      <c r="F168" t="s">
        <v>265</v>
      </c>
    </row>
    <row r="169" spans="4:6" x14ac:dyDescent="0.35">
      <c r="D169" s="19" t="s">
        <v>266</v>
      </c>
      <c r="F169" t="s">
        <v>267</v>
      </c>
    </row>
    <row r="170" spans="4:6" x14ac:dyDescent="0.35">
      <c r="D170" s="19" t="s">
        <v>268</v>
      </c>
      <c r="F170" t="s">
        <v>269</v>
      </c>
    </row>
    <row r="171" spans="4:6" x14ac:dyDescent="0.35">
      <c r="D171" s="19" t="s">
        <v>270</v>
      </c>
      <c r="F171" t="s">
        <v>271</v>
      </c>
    </row>
    <row r="172" spans="4:6" x14ac:dyDescent="0.35">
      <c r="D172" s="19" t="s">
        <v>272</v>
      </c>
    </row>
    <row r="173" spans="4:6" x14ac:dyDescent="0.35">
      <c r="D173" s="19" t="s">
        <v>273</v>
      </c>
    </row>
    <row r="174" spans="4:6" x14ac:dyDescent="0.35">
      <c r="D174" s="19" t="s">
        <v>274</v>
      </c>
    </row>
    <row r="175" spans="4:6" x14ac:dyDescent="0.35">
      <c r="D175" s="19" t="s">
        <v>275</v>
      </c>
    </row>
    <row r="176" spans="4:6" x14ac:dyDescent="0.35">
      <c r="D176" s="19" t="s">
        <v>276</v>
      </c>
    </row>
    <row r="177" spans="4:4" x14ac:dyDescent="0.35">
      <c r="D177" s="19" t="s">
        <v>277</v>
      </c>
    </row>
    <row r="178" spans="4:4" x14ac:dyDescent="0.35">
      <c r="D178" s="19" t="s">
        <v>278</v>
      </c>
    </row>
    <row r="179" spans="4:4" x14ac:dyDescent="0.35">
      <c r="D179" s="19" t="s">
        <v>279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A1C6B-7F6F-4B21-9F30-EDEFA05ABDAD}">
  <sheetPr codeName="Hoja2"/>
  <dimension ref="A1:AE677"/>
  <sheetViews>
    <sheetView showGridLines="0" tabSelected="1" zoomScale="72" zoomScaleNormal="72" workbookViewId="0">
      <selection activeCell="B6" sqref="B6"/>
    </sheetView>
  </sheetViews>
  <sheetFormatPr baseColWidth="10" defaultColWidth="11.453125" defaultRowHeight="14.5" x14ac:dyDescent="0.35"/>
  <cols>
    <col min="1" max="1" width="11.08984375" style="2" customWidth="1"/>
    <col min="2" max="2" width="17.6328125" style="2" customWidth="1"/>
    <col min="3" max="3" width="17.54296875" style="2" bestFit="1" customWidth="1"/>
    <col min="4" max="4" width="14.54296875" style="2" customWidth="1"/>
    <col min="5" max="5" width="15.26953125" style="2" customWidth="1"/>
    <col min="6" max="6" width="15.36328125" style="2" bestFit="1" customWidth="1"/>
    <col min="7" max="7" width="17.26953125" style="2" customWidth="1"/>
    <col min="8" max="8" width="23.36328125" style="2" customWidth="1"/>
    <col min="9" max="9" width="20.26953125" style="2" customWidth="1"/>
    <col min="10" max="10" width="13.36328125" style="2" customWidth="1"/>
    <col min="11" max="11" width="16.1796875" style="49" customWidth="1"/>
    <col min="12" max="12" width="14.36328125" style="2" customWidth="1"/>
    <col min="13" max="13" width="22.08984375" style="2" customWidth="1"/>
    <col min="14" max="14" width="13.54296875" style="2" customWidth="1"/>
    <col min="15" max="15" width="18.54296875" style="2" customWidth="1"/>
    <col min="16" max="16" width="18.81640625" style="2" customWidth="1"/>
    <col min="17" max="17" width="20.54296875" style="2" customWidth="1"/>
    <col min="18" max="18" width="13.54296875" style="2" customWidth="1"/>
    <col min="19" max="19" width="14" style="2" customWidth="1"/>
    <col min="20" max="21" width="15.453125" style="2" customWidth="1"/>
    <col min="22" max="22" width="16.453125" style="2" customWidth="1"/>
    <col min="23" max="23" width="17.7265625" style="2" customWidth="1"/>
    <col min="24" max="24" width="18.1796875" style="2" customWidth="1"/>
    <col min="25" max="25" width="16.453125" style="2" customWidth="1"/>
    <col min="26" max="26" width="16.81640625" style="2" customWidth="1"/>
    <col min="27" max="27" width="17" style="2" customWidth="1"/>
    <col min="28" max="28" width="24.7265625" style="43" bestFit="1" customWidth="1"/>
    <col min="29" max="29" width="22.54296875" style="2" customWidth="1"/>
    <col min="30" max="30" width="17.6328125" style="2" customWidth="1"/>
    <col min="31" max="31" width="13.7265625" style="2" customWidth="1"/>
    <col min="32" max="32" width="12.81640625" style="2" customWidth="1"/>
    <col min="33" max="16384" width="11.453125" style="2"/>
  </cols>
  <sheetData>
    <row r="1" spans="1:31" ht="53" customHeight="1" x14ac:dyDescent="0.35">
      <c r="C1" s="55"/>
      <c r="D1" s="118" t="s">
        <v>2934</v>
      </c>
      <c r="E1" s="55"/>
      <c r="F1" s="117"/>
      <c r="G1" s="117"/>
      <c r="H1" s="117"/>
      <c r="I1" s="117"/>
      <c r="J1" s="41"/>
      <c r="K1" s="41"/>
      <c r="L1" s="41"/>
      <c r="M1" s="42"/>
      <c r="N1" s="41"/>
      <c r="O1" s="41"/>
      <c r="P1" s="41"/>
      <c r="Q1" s="41"/>
      <c r="R1" s="41"/>
    </row>
    <row r="2" spans="1:31" ht="87" x14ac:dyDescent="0.35">
      <c r="A2" s="57" t="s">
        <v>280</v>
      </c>
      <c r="B2" s="57" t="s">
        <v>281</v>
      </c>
      <c r="C2" s="57" t="s">
        <v>282</v>
      </c>
      <c r="D2" s="57" t="s">
        <v>283</v>
      </c>
      <c r="E2" s="57" t="s">
        <v>284</v>
      </c>
      <c r="F2" s="57" t="s">
        <v>285</v>
      </c>
      <c r="G2" s="57" t="s">
        <v>286</v>
      </c>
      <c r="H2" s="57" t="s">
        <v>287</v>
      </c>
      <c r="I2" s="58" t="s">
        <v>288</v>
      </c>
      <c r="J2" s="57" t="s">
        <v>289</v>
      </c>
      <c r="K2" s="57" t="s">
        <v>290</v>
      </c>
      <c r="L2" s="57" t="s">
        <v>291</v>
      </c>
      <c r="M2" s="57" t="s">
        <v>292</v>
      </c>
      <c r="N2" s="58" t="s">
        <v>293</v>
      </c>
      <c r="O2" s="59" t="s">
        <v>294</v>
      </c>
      <c r="P2" s="59" t="s">
        <v>295</v>
      </c>
      <c r="Q2" s="60" t="s">
        <v>296</v>
      </c>
      <c r="R2" s="60" t="s">
        <v>297</v>
      </c>
      <c r="S2" s="57" t="s">
        <v>298</v>
      </c>
      <c r="T2" s="60" t="s">
        <v>2784</v>
      </c>
      <c r="U2" s="61" t="s">
        <v>299</v>
      </c>
      <c r="V2" s="61" t="s">
        <v>1549</v>
      </c>
      <c r="W2" s="61" t="s">
        <v>1550</v>
      </c>
      <c r="X2" s="60" t="s">
        <v>2302</v>
      </c>
      <c r="Y2" s="57" t="s">
        <v>2622</v>
      </c>
      <c r="Z2" s="60" t="s">
        <v>300</v>
      </c>
      <c r="AA2" s="62" t="s">
        <v>2288</v>
      </c>
      <c r="AB2" s="63" t="s">
        <v>2287</v>
      </c>
      <c r="AC2" s="63" t="s">
        <v>2621</v>
      </c>
      <c r="AD2" s="60" t="s">
        <v>2933</v>
      </c>
      <c r="AE2" s="60" t="s">
        <v>2303</v>
      </c>
    </row>
    <row r="3" spans="1:31" ht="78" x14ac:dyDescent="0.35">
      <c r="A3" s="64" t="s">
        <v>301</v>
      </c>
      <c r="B3" s="65" t="s">
        <v>302</v>
      </c>
      <c r="C3" s="65" t="s">
        <v>1884</v>
      </c>
      <c r="D3" s="67" t="s">
        <v>526</v>
      </c>
      <c r="E3" s="68" t="s">
        <v>303</v>
      </c>
      <c r="F3" s="69">
        <v>35674</v>
      </c>
      <c r="G3" s="70" t="s">
        <v>88</v>
      </c>
      <c r="H3" s="71" t="s">
        <v>304</v>
      </c>
      <c r="I3" s="3">
        <v>4158110</v>
      </c>
      <c r="J3" s="72" t="s">
        <v>96</v>
      </c>
      <c r="K3" s="73">
        <v>51973011</v>
      </c>
      <c r="L3" s="65"/>
      <c r="M3" s="65" t="s">
        <v>305</v>
      </c>
      <c r="N3" s="68" t="s">
        <v>306</v>
      </c>
      <c r="O3" s="27">
        <v>47788524</v>
      </c>
      <c r="P3" s="74">
        <f>+Tabla1513[[#This Row],[VALOR INICIAL DEL CONTRATO CON IVA]]+Tabla1513[[#This Row],[VALOR DE LAS ADICIONES CON IVA]]</f>
        <v>51946634</v>
      </c>
      <c r="Q3" s="4">
        <v>9800</v>
      </c>
      <c r="R3" s="68" t="s">
        <v>306</v>
      </c>
      <c r="S3" s="75">
        <v>10165</v>
      </c>
      <c r="T3" s="76" t="s">
        <v>357</v>
      </c>
      <c r="U3" s="69">
        <v>35674</v>
      </c>
      <c r="V3" s="77">
        <v>45535</v>
      </c>
      <c r="W3" s="77">
        <v>45900</v>
      </c>
      <c r="X3" s="78" t="s">
        <v>307</v>
      </c>
      <c r="Y3" s="64" t="s">
        <v>308</v>
      </c>
      <c r="Z3" s="69"/>
      <c r="AA3" s="34">
        <v>0.33329999999999999</v>
      </c>
      <c r="AB3" s="34">
        <v>0.33329999999999999</v>
      </c>
      <c r="AC3" s="35">
        <v>15929508</v>
      </c>
      <c r="AD3" s="40" t="s">
        <v>477</v>
      </c>
      <c r="AE3" s="79">
        <v>1997</v>
      </c>
    </row>
    <row r="4" spans="1:31" ht="117" x14ac:dyDescent="0.35">
      <c r="A4" s="64" t="s">
        <v>301</v>
      </c>
      <c r="B4" s="65" t="s">
        <v>302</v>
      </c>
      <c r="C4" s="70" t="s">
        <v>2300</v>
      </c>
      <c r="D4" s="67" t="s">
        <v>526</v>
      </c>
      <c r="E4" s="68" t="s">
        <v>309</v>
      </c>
      <c r="F4" s="69">
        <v>35749</v>
      </c>
      <c r="G4" s="70" t="s">
        <v>88</v>
      </c>
      <c r="H4" s="71" t="s">
        <v>310</v>
      </c>
      <c r="I4" s="3">
        <v>18000000</v>
      </c>
      <c r="J4" s="72" t="s">
        <v>96</v>
      </c>
      <c r="K4" s="73">
        <v>14206224</v>
      </c>
      <c r="L4" s="65"/>
      <c r="M4" s="65" t="s">
        <v>311</v>
      </c>
      <c r="N4" s="68" t="s">
        <v>306</v>
      </c>
      <c r="O4" s="27">
        <v>551796174</v>
      </c>
      <c r="P4" s="74">
        <f>+Tabla1513[[#This Row],[VALOR INICIAL DEL CONTRATO CON IVA]]+Tabla1513[[#This Row],[VALOR DE LAS ADICIONES CON IVA]]</f>
        <v>569796174</v>
      </c>
      <c r="Q4" s="4">
        <v>9862</v>
      </c>
      <c r="R4" s="68" t="s">
        <v>306</v>
      </c>
      <c r="S4" s="75">
        <v>10227</v>
      </c>
      <c r="T4" s="76" t="s">
        <v>357</v>
      </c>
      <c r="U4" s="69">
        <v>35749</v>
      </c>
      <c r="V4" s="77">
        <v>45611</v>
      </c>
      <c r="W4" s="77">
        <v>45976</v>
      </c>
      <c r="X4" s="78" t="s">
        <v>312</v>
      </c>
      <c r="Y4" s="64" t="s">
        <v>308</v>
      </c>
      <c r="Z4" s="69"/>
      <c r="AA4" s="34">
        <v>0.17</v>
      </c>
      <c r="AB4" s="34">
        <v>0.17</v>
      </c>
      <c r="AC4" s="35">
        <v>15043236</v>
      </c>
      <c r="AD4" s="40" t="s">
        <v>477</v>
      </c>
      <c r="AE4" s="79">
        <v>1997</v>
      </c>
    </row>
    <row r="5" spans="1:31" ht="58" x14ac:dyDescent="0.35">
      <c r="A5" s="64" t="s">
        <v>301</v>
      </c>
      <c r="B5" s="65" t="s">
        <v>302</v>
      </c>
      <c r="C5" s="70" t="s">
        <v>1768</v>
      </c>
      <c r="D5" s="67" t="s">
        <v>526</v>
      </c>
      <c r="E5" s="68" t="s">
        <v>313</v>
      </c>
      <c r="F5" s="69">
        <v>36000</v>
      </c>
      <c r="G5" s="70" t="s">
        <v>88</v>
      </c>
      <c r="H5" s="71" t="s">
        <v>314</v>
      </c>
      <c r="I5" s="3">
        <v>103624420</v>
      </c>
      <c r="J5" s="72" t="s">
        <v>84</v>
      </c>
      <c r="K5" s="73">
        <v>891001109</v>
      </c>
      <c r="L5" s="65" t="s">
        <v>91</v>
      </c>
      <c r="M5" s="65" t="s">
        <v>315</v>
      </c>
      <c r="N5" s="68" t="s">
        <v>306</v>
      </c>
      <c r="O5" s="27">
        <v>113240766</v>
      </c>
      <c r="P5" s="74">
        <f>+Tabla1513[[#This Row],[VALOR INICIAL DEL CONTRATO CON IVA]]+Tabla1513[[#This Row],[VALOR DE LAS ADICIONES CON IVA]]</f>
        <v>216865186</v>
      </c>
      <c r="Q5" s="4">
        <v>9496</v>
      </c>
      <c r="R5" s="68" t="s">
        <v>306</v>
      </c>
      <c r="S5" s="75">
        <v>9861</v>
      </c>
      <c r="T5" s="76" t="s">
        <v>357</v>
      </c>
      <c r="U5" s="69">
        <v>35977</v>
      </c>
      <c r="V5" s="77">
        <v>45473</v>
      </c>
      <c r="W5" s="77">
        <v>45838</v>
      </c>
      <c r="X5" s="78" t="s">
        <v>316</v>
      </c>
      <c r="Y5" s="64" t="s">
        <v>308</v>
      </c>
      <c r="Z5" s="69"/>
      <c r="AA5" s="34">
        <v>0.5</v>
      </c>
      <c r="AB5" s="34">
        <v>0.5</v>
      </c>
      <c r="AC5" s="35">
        <v>56620383</v>
      </c>
      <c r="AD5" s="40" t="s">
        <v>477</v>
      </c>
      <c r="AE5" s="79">
        <v>1998</v>
      </c>
    </row>
    <row r="6" spans="1:31" ht="169" x14ac:dyDescent="0.35">
      <c r="A6" s="64" t="s">
        <v>317</v>
      </c>
      <c r="B6" s="65" t="s">
        <v>11</v>
      </c>
      <c r="C6" s="65" t="s">
        <v>318</v>
      </c>
      <c r="D6" s="67" t="s">
        <v>526</v>
      </c>
      <c r="E6" s="68" t="s">
        <v>319</v>
      </c>
      <c r="F6" s="69">
        <v>36770</v>
      </c>
      <c r="G6" s="70" t="s">
        <v>88</v>
      </c>
      <c r="H6" s="71" t="s">
        <v>320</v>
      </c>
      <c r="I6" s="80">
        <v>26469264</v>
      </c>
      <c r="J6" s="72" t="s">
        <v>96</v>
      </c>
      <c r="K6" s="73">
        <v>41607866</v>
      </c>
      <c r="L6" s="65"/>
      <c r="M6" s="65" t="s">
        <v>321</v>
      </c>
      <c r="N6" s="68" t="s">
        <v>306</v>
      </c>
      <c r="O6" s="27">
        <v>326489827</v>
      </c>
      <c r="P6" s="74">
        <f>+Tabla1513[[#This Row],[VALOR INICIAL DEL CONTRATO CON IVA]]+Tabla1513[[#This Row],[VALOR DE LAS ADICIONES CON IVA]]</f>
        <v>352959091</v>
      </c>
      <c r="Q6" s="4">
        <v>9038</v>
      </c>
      <c r="R6" s="68" t="s">
        <v>306</v>
      </c>
      <c r="S6" s="75">
        <v>9038</v>
      </c>
      <c r="T6" s="76" t="s">
        <v>357</v>
      </c>
      <c r="U6" s="69">
        <v>36739</v>
      </c>
      <c r="V6" s="77">
        <v>45777</v>
      </c>
      <c r="W6" s="77">
        <v>45777</v>
      </c>
      <c r="X6" s="78" t="s">
        <v>322</v>
      </c>
      <c r="Y6" s="64" t="s">
        <v>308</v>
      </c>
      <c r="Z6" s="69"/>
      <c r="AA6" s="34">
        <v>0.33</v>
      </c>
      <c r="AB6" s="34">
        <v>0.66669999999999996</v>
      </c>
      <c r="AC6" s="35">
        <v>25720012</v>
      </c>
      <c r="AD6" s="40" t="s">
        <v>477</v>
      </c>
      <c r="AE6" s="79">
        <v>2000</v>
      </c>
    </row>
    <row r="7" spans="1:31" ht="218" customHeight="1" x14ac:dyDescent="0.35">
      <c r="A7" s="64" t="s">
        <v>317</v>
      </c>
      <c r="B7" s="65" t="s">
        <v>11</v>
      </c>
      <c r="C7" s="65" t="s">
        <v>318</v>
      </c>
      <c r="D7" s="67" t="s">
        <v>526</v>
      </c>
      <c r="E7" s="68" t="s">
        <v>323</v>
      </c>
      <c r="F7" s="69">
        <v>36739</v>
      </c>
      <c r="G7" s="70" t="s">
        <v>88</v>
      </c>
      <c r="H7" s="71" t="s">
        <v>324</v>
      </c>
      <c r="I7" s="80">
        <v>164294127</v>
      </c>
      <c r="J7" s="72" t="s">
        <v>84</v>
      </c>
      <c r="K7" s="73">
        <v>901776146</v>
      </c>
      <c r="L7" s="65" t="s">
        <v>111</v>
      </c>
      <c r="M7" s="65" t="s">
        <v>1741</v>
      </c>
      <c r="N7" s="68" t="s">
        <v>306</v>
      </c>
      <c r="O7" s="27">
        <v>1357069818</v>
      </c>
      <c r="P7" s="74">
        <f>+Tabla1513[[#This Row],[VALOR INICIAL DEL CONTRATO CON IVA]]+Tabla1513[[#This Row],[VALOR DE LAS ADICIONES CON IVA]]</f>
        <v>1521363945</v>
      </c>
      <c r="Q7" s="4">
        <v>8734</v>
      </c>
      <c r="R7" s="68" t="s">
        <v>306</v>
      </c>
      <c r="S7" s="75">
        <v>9099</v>
      </c>
      <c r="T7" s="76" t="s">
        <v>357</v>
      </c>
      <c r="U7" s="69">
        <v>36770</v>
      </c>
      <c r="V7" s="77">
        <v>45504</v>
      </c>
      <c r="W7" s="77">
        <v>45869</v>
      </c>
      <c r="X7" s="78" t="s">
        <v>322</v>
      </c>
      <c r="Y7" s="64" t="s">
        <v>308</v>
      </c>
      <c r="Z7" s="69"/>
      <c r="AA7" s="34">
        <v>0.41670000000000001</v>
      </c>
      <c r="AB7" s="34">
        <v>0.41670000000000001</v>
      </c>
      <c r="AC7" s="35">
        <v>129678201</v>
      </c>
      <c r="AD7" s="40" t="s">
        <v>2314</v>
      </c>
      <c r="AE7" s="79">
        <v>2000</v>
      </c>
    </row>
    <row r="8" spans="1:31" ht="242" customHeight="1" x14ac:dyDescent="0.35">
      <c r="A8" s="64" t="s">
        <v>301</v>
      </c>
      <c r="B8" s="65" t="s">
        <v>302</v>
      </c>
      <c r="C8" s="70" t="s">
        <v>2304</v>
      </c>
      <c r="D8" s="67" t="s">
        <v>526</v>
      </c>
      <c r="E8" s="68" t="s">
        <v>326</v>
      </c>
      <c r="F8" s="69">
        <v>36892</v>
      </c>
      <c r="G8" s="70" t="s">
        <v>88</v>
      </c>
      <c r="H8" s="71" t="s">
        <v>327</v>
      </c>
      <c r="I8" s="3">
        <v>1071993</v>
      </c>
      <c r="J8" s="72" t="s">
        <v>96</v>
      </c>
      <c r="K8" s="73">
        <v>10544299</v>
      </c>
      <c r="L8" s="65"/>
      <c r="M8" s="65" t="s">
        <v>1739</v>
      </c>
      <c r="N8" s="68" t="s">
        <v>306</v>
      </c>
      <c r="O8" s="27">
        <v>73814129</v>
      </c>
      <c r="P8" s="74">
        <f>+Tabla1513[[#This Row],[VALOR INICIAL DEL CONTRATO CON IVA]]+Tabla1513[[#This Row],[VALOR DE LAS ADICIONES CON IVA]]</f>
        <v>74886122</v>
      </c>
      <c r="Q8" s="4">
        <v>8765</v>
      </c>
      <c r="R8" s="68" t="s">
        <v>306</v>
      </c>
      <c r="S8" s="75">
        <v>9130</v>
      </c>
      <c r="T8" s="76" t="s">
        <v>357</v>
      </c>
      <c r="U8" s="69">
        <v>36892</v>
      </c>
      <c r="V8" s="77">
        <v>45657</v>
      </c>
      <c r="W8" s="77">
        <v>46022</v>
      </c>
      <c r="X8" s="78" t="s">
        <v>1740</v>
      </c>
      <c r="Y8" s="64" t="s">
        <v>308</v>
      </c>
      <c r="Z8" s="69"/>
      <c r="AA8" s="34">
        <v>0</v>
      </c>
      <c r="AB8" s="34">
        <v>0</v>
      </c>
      <c r="AC8" s="35">
        <v>0</v>
      </c>
      <c r="AD8" s="40" t="s">
        <v>477</v>
      </c>
      <c r="AE8" s="79">
        <v>2001</v>
      </c>
    </row>
    <row r="9" spans="1:31" ht="140" customHeight="1" x14ac:dyDescent="0.35">
      <c r="A9" s="64" t="s">
        <v>301</v>
      </c>
      <c r="B9" s="65" t="s">
        <v>302</v>
      </c>
      <c r="C9" s="65" t="s">
        <v>1883</v>
      </c>
      <c r="D9" s="67" t="s">
        <v>526</v>
      </c>
      <c r="E9" s="68" t="s">
        <v>329</v>
      </c>
      <c r="F9" s="69">
        <v>38626</v>
      </c>
      <c r="G9" s="70" t="s">
        <v>88</v>
      </c>
      <c r="H9" s="71" t="s">
        <v>330</v>
      </c>
      <c r="I9" s="3">
        <v>97077582</v>
      </c>
      <c r="J9" s="72" t="s">
        <v>96</v>
      </c>
      <c r="K9" s="73">
        <v>92122251502</v>
      </c>
      <c r="L9" s="65"/>
      <c r="M9" s="65" t="s">
        <v>1873</v>
      </c>
      <c r="N9" s="68" t="s">
        <v>306</v>
      </c>
      <c r="O9" s="27">
        <f>97077582+106086378</f>
        <v>203163960</v>
      </c>
      <c r="P9" s="74">
        <f>+Tabla1513[[#This Row],[VALOR INICIAL DEL CONTRATO CON IVA]]+Tabla1513[[#This Row],[VALOR DE LAS ADICIONES CON IVA]]</f>
        <v>300241542</v>
      </c>
      <c r="Q9" s="4">
        <v>6970</v>
      </c>
      <c r="R9" s="68" t="s">
        <v>306</v>
      </c>
      <c r="S9" s="75">
        <v>6970</v>
      </c>
      <c r="T9" s="76" t="s">
        <v>357</v>
      </c>
      <c r="U9" s="69">
        <v>38687</v>
      </c>
      <c r="V9" s="77">
        <v>45657</v>
      </c>
      <c r="W9" s="77">
        <v>46022</v>
      </c>
      <c r="X9" s="78" t="s">
        <v>331</v>
      </c>
      <c r="Y9" s="64" t="s">
        <v>308</v>
      </c>
      <c r="Z9" s="69"/>
      <c r="AA9" s="34">
        <v>1</v>
      </c>
      <c r="AB9" s="34">
        <v>1</v>
      </c>
      <c r="AC9" s="35">
        <v>106086378</v>
      </c>
      <c r="AD9" s="40" t="s">
        <v>477</v>
      </c>
      <c r="AE9" s="79">
        <v>2005</v>
      </c>
    </row>
    <row r="10" spans="1:31" ht="254.5" customHeight="1" x14ac:dyDescent="0.35">
      <c r="A10" s="64" t="s">
        <v>301</v>
      </c>
      <c r="B10" s="65" t="s">
        <v>302</v>
      </c>
      <c r="C10" s="65" t="s">
        <v>1769</v>
      </c>
      <c r="D10" s="67" t="s">
        <v>526</v>
      </c>
      <c r="E10" s="68" t="s">
        <v>332</v>
      </c>
      <c r="F10" s="69">
        <v>38504</v>
      </c>
      <c r="G10" s="70" t="s">
        <v>88</v>
      </c>
      <c r="H10" s="71" t="s">
        <v>333</v>
      </c>
      <c r="I10" s="3">
        <v>33000000</v>
      </c>
      <c r="J10" s="72" t="s">
        <v>84</v>
      </c>
      <c r="K10" s="73">
        <v>822000127</v>
      </c>
      <c r="L10" s="65" t="s">
        <v>123</v>
      </c>
      <c r="M10" s="65" t="s">
        <v>334</v>
      </c>
      <c r="N10" s="68" t="s">
        <v>306</v>
      </c>
      <c r="O10" s="27">
        <v>1014377427</v>
      </c>
      <c r="P10" s="74">
        <f>+Tabla1513[[#This Row],[VALOR INICIAL DEL CONTRATO CON IVA]]+Tabla1513[[#This Row],[VALOR DE LAS ADICIONES CON IVA]]</f>
        <v>1047377427</v>
      </c>
      <c r="Q10" s="4">
        <v>6939</v>
      </c>
      <c r="R10" s="68" t="s">
        <v>306</v>
      </c>
      <c r="S10" s="75">
        <v>7304</v>
      </c>
      <c r="T10" s="76" t="s">
        <v>357</v>
      </c>
      <c r="U10" s="69">
        <v>38504</v>
      </c>
      <c r="V10" s="77">
        <v>45443</v>
      </c>
      <c r="W10" s="77">
        <v>45808</v>
      </c>
      <c r="X10" s="81" t="s">
        <v>1449</v>
      </c>
      <c r="Y10" s="64" t="s">
        <v>308</v>
      </c>
      <c r="Z10" s="69"/>
      <c r="AA10" s="34">
        <v>0.58330000000000004</v>
      </c>
      <c r="AB10" s="34">
        <v>0.58330000000000004</v>
      </c>
      <c r="AC10" s="35">
        <v>48051630</v>
      </c>
      <c r="AD10" s="40" t="s">
        <v>477</v>
      </c>
      <c r="AE10" s="79">
        <v>2005</v>
      </c>
    </row>
    <row r="11" spans="1:31" ht="169" x14ac:dyDescent="0.35">
      <c r="A11" s="64" t="s">
        <v>301</v>
      </c>
      <c r="B11" s="65" t="s">
        <v>302</v>
      </c>
      <c r="C11" s="70" t="s">
        <v>2300</v>
      </c>
      <c r="D11" s="67" t="s">
        <v>526</v>
      </c>
      <c r="E11" s="68" t="s">
        <v>335</v>
      </c>
      <c r="F11" s="69">
        <v>38980</v>
      </c>
      <c r="G11" s="70" t="s">
        <v>88</v>
      </c>
      <c r="H11" s="71" t="s">
        <v>336</v>
      </c>
      <c r="I11" s="3">
        <v>15000000</v>
      </c>
      <c r="J11" s="72" t="s">
        <v>96</v>
      </c>
      <c r="K11" s="73">
        <v>14206224</v>
      </c>
      <c r="L11" s="65"/>
      <c r="M11" s="65" t="s">
        <v>311</v>
      </c>
      <c r="N11" s="68" t="s">
        <v>306</v>
      </c>
      <c r="O11" s="27">
        <v>356172022</v>
      </c>
      <c r="P11" s="74">
        <f>+Tabla1513[[#This Row],[VALOR INICIAL DEL CONTRATO CON IVA]]+Tabla1513[[#This Row],[VALOR DE LAS ADICIONES CON IVA]]</f>
        <v>371172022</v>
      </c>
      <c r="Q11" s="4">
        <v>6940</v>
      </c>
      <c r="R11" s="68" t="s">
        <v>306</v>
      </c>
      <c r="S11" s="75">
        <v>6940</v>
      </c>
      <c r="T11" s="76" t="s">
        <v>357</v>
      </c>
      <c r="U11" s="69">
        <v>38980</v>
      </c>
      <c r="V11" s="77">
        <v>45920</v>
      </c>
      <c r="W11" s="77">
        <v>45920</v>
      </c>
      <c r="X11" s="78" t="s">
        <v>312</v>
      </c>
      <c r="Y11" s="64" t="s">
        <v>308</v>
      </c>
      <c r="Z11" s="69"/>
      <c r="AA11" s="34">
        <v>0.33</v>
      </c>
      <c r="AB11" s="34">
        <v>0.33</v>
      </c>
      <c r="AC11" s="35">
        <v>16549609</v>
      </c>
      <c r="AD11" s="40" t="s">
        <v>477</v>
      </c>
      <c r="AE11" s="79">
        <v>2006</v>
      </c>
    </row>
    <row r="12" spans="1:31" ht="65" x14ac:dyDescent="0.35">
      <c r="A12" s="64" t="s">
        <v>301</v>
      </c>
      <c r="B12" s="65" t="s">
        <v>302</v>
      </c>
      <c r="C12" s="65" t="s">
        <v>2099</v>
      </c>
      <c r="D12" s="67" t="s">
        <v>526</v>
      </c>
      <c r="E12" s="68" t="s">
        <v>337</v>
      </c>
      <c r="F12" s="69">
        <v>39260</v>
      </c>
      <c r="G12" s="70" t="s">
        <v>88</v>
      </c>
      <c r="H12" s="71" t="s">
        <v>338</v>
      </c>
      <c r="I12" s="3">
        <v>52800000</v>
      </c>
      <c r="J12" s="72" t="s">
        <v>84</v>
      </c>
      <c r="K12" s="73">
        <v>890401198</v>
      </c>
      <c r="L12" s="65" t="s">
        <v>91</v>
      </c>
      <c r="M12" s="65" t="s">
        <v>339</v>
      </c>
      <c r="N12" s="68" t="s">
        <v>306</v>
      </c>
      <c r="O12" s="27">
        <f>384945203+430291748</f>
        <v>815236951</v>
      </c>
      <c r="P12" s="74">
        <f>+Tabla1513[[#This Row],[VALOR INICIAL DEL CONTRATO CON IVA]]+Tabla1513[[#This Row],[VALOR DE LAS ADICIONES CON IVA]]</f>
        <v>868036951</v>
      </c>
      <c r="Q12" s="4">
        <v>6397</v>
      </c>
      <c r="R12" s="68" t="s">
        <v>306</v>
      </c>
      <c r="S12" s="75">
        <v>6397</v>
      </c>
      <c r="T12" s="76" t="s">
        <v>357</v>
      </c>
      <c r="U12" s="69">
        <v>39260</v>
      </c>
      <c r="V12" s="77">
        <v>39447</v>
      </c>
      <c r="W12" s="77">
        <v>46022</v>
      </c>
      <c r="X12" s="70" t="s">
        <v>1682</v>
      </c>
      <c r="Y12" s="64" t="s">
        <v>308</v>
      </c>
      <c r="Z12" s="69"/>
      <c r="AA12" s="34">
        <v>1</v>
      </c>
      <c r="AB12" s="34">
        <v>1</v>
      </c>
      <c r="AC12" s="35">
        <v>407330796</v>
      </c>
      <c r="AD12" s="40" t="s">
        <v>477</v>
      </c>
      <c r="AE12" s="79">
        <v>2007</v>
      </c>
    </row>
    <row r="13" spans="1:31" ht="104" x14ac:dyDescent="0.35">
      <c r="A13" s="64" t="s">
        <v>301</v>
      </c>
      <c r="B13" s="65" t="s">
        <v>302</v>
      </c>
      <c r="C13" s="70" t="s">
        <v>1772</v>
      </c>
      <c r="D13" s="67" t="s">
        <v>526</v>
      </c>
      <c r="E13" s="68" t="s">
        <v>341</v>
      </c>
      <c r="F13" s="69">
        <v>39687</v>
      </c>
      <c r="G13" s="70" t="s">
        <v>88</v>
      </c>
      <c r="H13" s="71" t="s">
        <v>342</v>
      </c>
      <c r="I13" s="3">
        <v>13500000</v>
      </c>
      <c r="J13" s="72" t="s">
        <v>84</v>
      </c>
      <c r="K13" s="73">
        <v>800152512</v>
      </c>
      <c r="L13" s="65" t="s">
        <v>103</v>
      </c>
      <c r="M13" s="65" t="s">
        <v>343</v>
      </c>
      <c r="N13" s="68" t="s">
        <v>306</v>
      </c>
      <c r="O13" s="27">
        <f>49052304+21351871</f>
        <v>70404175</v>
      </c>
      <c r="P13" s="74">
        <f>+Tabla1513[[#This Row],[VALOR INICIAL DEL CONTRATO CON IVA]]+Tabla1513[[#This Row],[VALOR DE LAS ADICIONES CON IVA]]</f>
        <v>83904175</v>
      </c>
      <c r="Q13" s="4">
        <v>5970</v>
      </c>
      <c r="R13" s="68" t="s">
        <v>306</v>
      </c>
      <c r="S13" s="75">
        <v>5970</v>
      </c>
      <c r="T13" s="76" t="s">
        <v>357</v>
      </c>
      <c r="U13" s="69">
        <v>39687</v>
      </c>
      <c r="V13" s="77">
        <v>46022</v>
      </c>
      <c r="W13" s="77">
        <v>46022</v>
      </c>
      <c r="X13" s="78" t="s">
        <v>344</v>
      </c>
      <c r="Y13" s="64" t="s">
        <v>308</v>
      </c>
      <c r="Z13" s="69"/>
      <c r="AA13" s="34">
        <v>1</v>
      </c>
      <c r="AB13" s="34">
        <v>1</v>
      </c>
      <c r="AC13" s="35">
        <v>21351871</v>
      </c>
      <c r="AD13" s="40" t="s">
        <v>477</v>
      </c>
      <c r="AE13" s="79">
        <v>2008</v>
      </c>
    </row>
    <row r="14" spans="1:31" ht="195" x14ac:dyDescent="0.35">
      <c r="A14" s="64" t="s">
        <v>301</v>
      </c>
      <c r="B14" s="65" t="s">
        <v>302</v>
      </c>
      <c r="C14" s="65" t="s">
        <v>2087</v>
      </c>
      <c r="D14" s="67" t="s">
        <v>526</v>
      </c>
      <c r="E14" s="68" t="s">
        <v>345</v>
      </c>
      <c r="F14" s="69">
        <v>39941</v>
      </c>
      <c r="G14" s="70" t="s">
        <v>88</v>
      </c>
      <c r="H14" s="71" t="s">
        <v>346</v>
      </c>
      <c r="I14" s="3">
        <v>186191988</v>
      </c>
      <c r="J14" s="72" t="s">
        <v>84</v>
      </c>
      <c r="K14" s="73">
        <v>813001376</v>
      </c>
      <c r="L14" s="65" t="s">
        <v>120</v>
      </c>
      <c r="M14" s="65" t="s">
        <v>347</v>
      </c>
      <c r="N14" s="68" t="s">
        <v>306</v>
      </c>
      <c r="O14" s="27">
        <v>1545683217</v>
      </c>
      <c r="P14" s="74">
        <f>+Tabla1513[[#This Row],[VALOR INICIAL DEL CONTRATO CON IVA]]+Tabla1513[[#This Row],[VALOR DE LAS ADICIONES CON IVA]]</f>
        <v>1731875205</v>
      </c>
      <c r="Q14" s="4">
        <v>5843</v>
      </c>
      <c r="R14" s="68" t="s">
        <v>306</v>
      </c>
      <c r="S14" s="75">
        <v>5843</v>
      </c>
      <c r="T14" s="76" t="s">
        <v>357</v>
      </c>
      <c r="U14" s="69">
        <v>39944</v>
      </c>
      <c r="V14" s="77">
        <v>45787</v>
      </c>
      <c r="W14" s="77">
        <v>45787</v>
      </c>
      <c r="X14" s="78" t="s">
        <v>348</v>
      </c>
      <c r="Y14" s="64" t="s">
        <v>308</v>
      </c>
      <c r="Z14" s="69"/>
      <c r="AA14" s="34">
        <v>0</v>
      </c>
      <c r="AB14" s="34">
        <v>1</v>
      </c>
      <c r="AC14" s="35">
        <v>147328819.80000001</v>
      </c>
      <c r="AD14" s="40" t="s">
        <v>477</v>
      </c>
      <c r="AE14" s="79">
        <v>2009</v>
      </c>
    </row>
    <row r="15" spans="1:31" ht="156" x14ac:dyDescent="0.35">
      <c r="A15" s="64" t="s">
        <v>317</v>
      </c>
      <c r="B15" s="65" t="s">
        <v>11</v>
      </c>
      <c r="C15" s="65" t="s">
        <v>318</v>
      </c>
      <c r="D15" s="65" t="s">
        <v>353</v>
      </c>
      <c r="E15" s="68" t="s">
        <v>354</v>
      </c>
      <c r="F15" s="69">
        <v>40443</v>
      </c>
      <c r="G15" s="65" t="s">
        <v>150</v>
      </c>
      <c r="H15" s="71" t="s">
        <v>355</v>
      </c>
      <c r="I15" s="3">
        <v>0</v>
      </c>
      <c r="J15" s="72" t="s">
        <v>84</v>
      </c>
      <c r="K15" s="73">
        <v>860007738</v>
      </c>
      <c r="L15" s="65" t="s">
        <v>123</v>
      </c>
      <c r="M15" s="65" t="s">
        <v>356</v>
      </c>
      <c r="N15" s="68" t="s">
        <v>357</v>
      </c>
      <c r="O15" s="27"/>
      <c r="P15" s="74">
        <f>+Tabla1513[[#This Row],[VALOR INICIAL DEL CONTRATO CON IVA]]+Tabla1513[[#This Row],[VALOR DE LAS ADICIONES CON IVA]]</f>
        <v>0</v>
      </c>
      <c r="Q15" s="4">
        <v>5114</v>
      </c>
      <c r="R15" s="68" t="s">
        <v>306</v>
      </c>
      <c r="S15" s="75">
        <v>5114</v>
      </c>
      <c r="T15" s="76" t="s">
        <v>357</v>
      </c>
      <c r="U15" s="69">
        <v>40515</v>
      </c>
      <c r="V15" s="77">
        <v>45629</v>
      </c>
      <c r="W15" s="77">
        <v>45994</v>
      </c>
      <c r="X15" s="78" t="s">
        <v>322</v>
      </c>
      <c r="Y15" s="64" t="s">
        <v>308</v>
      </c>
      <c r="Z15" s="69"/>
      <c r="AA15" s="34">
        <v>7.6700000000000004E-2</v>
      </c>
      <c r="AB15" s="34">
        <v>0</v>
      </c>
      <c r="AC15" s="35">
        <v>0</v>
      </c>
      <c r="AD15" s="40" t="s">
        <v>477</v>
      </c>
      <c r="AE15" s="79">
        <v>2010</v>
      </c>
    </row>
    <row r="16" spans="1:31" ht="182" x14ac:dyDescent="0.35">
      <c r="A16" s="64" t="s">
        <v>317</v>
      </c>
      <c r="B16" s="65" t="s">
        <v>11</v>
      </c>
      <c r="C16" s="65" t="s">
        <v>318</v>
      </c>
      <c r="D16" s="67" t="s">
        <v>526</v>
      </c>
      <c r="E16" s="68" t="s">
        <v>358</v>
      </c>
      <c r="F16" s="69">
        <v>40730</v>
      </c>
      <c r="G16" s="65" t="s">
        <v>150</v>
      </c>
      <c r="H16" s="71" t="s">
        <v>359</v>
      </c>
      <c r="I16" s="3">
        <v>0</v>
      </c>
      <c r="J16" s="72" t="s">
        <v>84</v>
      </c>
      <c r="K16" s="73">
        <v>860007738</v>
      </c>
      <c r="L16" s="65" t="s">
        <v>123</v>
      </c>
      <c r="M16" s="65" t="s">
        <v>356</v>
      </c>
      <c r="N16" s="68" t="s">
        <v>357</v>
      </c>
      <c r="O16" s="27"/>
      <c r="P16" s="74">
        <f>+Tabla1513[[#This Row],[VALOR INICIAL DEL CONTRATO CON IVA]]+Tabla1513[[#This Row],[VALOR DE LAS ADICIONES CON IVA]]</f>
        <v>0</v>
      </c>
      <c r="Q16" s="4">
        <v>4748</v>
      </c>
      <c r="R16" s="68" t="s">
        <v>306</v>
      </c>
      <c r="S16" s="75">
        <v>5113</v>
      </c>
      <c r="T16" s="76" t="s">
        <v>357</v>
      </c>
      <c r="U16" s="69">
        <v>40730</v>
      </c>
      <c r="V16" s="77">
        <v>45478</v>
      </c>
      <c r="W16" s="77">
        <v>45843</v>
      </c>
      <c r="X16" s="78" t="s">
        <v>322</v>
      </c>
      <c r="Y16" s="64" t="s">
        <v>308</v>
      </c>
      <c r="Z16" s="69"/>
      <c r="AA16" s="34">
        <v>0.4904</v>
      </c>
      <c r="AB16" s="34">
        <v>0</v>
      </c>
      <c r="AC16" s="35">
        <v>0</v>
      </c>
      <c r="AD16" s="40"/>
      <c r="AE16" s="79">
        <v>2011</v>
      </c>
    </row>
    <row r="17" spans="1:31" ht="91" x14ac:dyDescent="0.35">
      <c r="A17" s="64" t="s">
        <v>317</v>
      </c>
      <c r="B17" s="65" t="s">
        <v>11</v>
      </c>
      <c r="C17" s="65" t="s">
        <v>318</v>
      </c>
      <c r="D17" s="67" t="s">
        <v>526</v>
      </c>
      <c r="E17" s="68" t="s">
        <v>360</v>
      </c>
      <c r="F17" s="69">
        <v>40840</v>
      </c>
      <c r="G17" s="70" t="s">
        <v>88</v>
      </c>
      <c r="H17" s="71" t="s">
        <v>361</v>
      </c>
      <c r="I17" s="80">
        <v>20236304</v>
      </c>
      <c r="J17" s="72" t="s">
        <v>96</v>
      </c>
      <c r="K17" s="73" t="s">
        <v>362</v>
      </c>
      <c r="L17" s="65"/>
      <c r="M17" s="65" t="s">
        <v>363</v>
      </c>
      <c r="N17" s="68" t="s">
        <v>306</v>
      </c>
      <c r="O17" s="27">
        <v>169517147</v>
      </c>
      <c r="P17" s="74">
        <f>+Tabla1513[[#This Row],[VALOR INICIAL DEL CONTRATO CON IVA]]+Tabla1513[[#This Row],[VALOR DE LAS ADICIONES CON IVA]]</f>
        <v>189753451</v>
      </c>
      <c r="Q17" s="4">
        <v>4748</v>
      </c>
      <c r="R17" s="68" t="s">
        <v>306</v>
      </c>
      <c r="S17" s="75">
        <v>5113</v>
      </c>
      <c r="T17" s="76" t="s">
        <v>357</v>
      </c>
      <c r="U17" s="69">
        <v>40840</v>
      </c>
      <c r="V17" s="77">
        <v>45588</v>
      </c>
      <c r="W17" s="77">
        <v>45953</v>
      </c>
      <c r="X17" s="78" t="s">
        <v>322</v>
      </c>
      <c r="Y17" s="64" t="s">
        <v>308</v>
      </c>
      <c r="Z17" s="69"/>
      <c r="AA17" s="34">
        <v>0.17</v>
      </c>
      <c r="AB17" s="34">
        <v>0.16669999999999999</v>
      </c>
      <c r="AC17" s="35">
        <v>18804254</v>
      </c>
      <c r="AD17" s="40" t="s">
        <v>477</v>
      </c>
      <c r="AE17" s="79">
        <v>2011</v>
      </c>
    </row>
    <row r="18" spans="1:31" ht="221" x14ac:dyDescent="0.35">
      <c r="A18" s="64" t="s">
        <v>301</v>
      </c>
      <c r="B18" s="65" t="s">
        <v>302</v>
      </c>
      <c r="C18" s="70" t="s">
        <v>2126</v>
      </c>
      <c r="D18" s="67" t="s">
        <v>526</v>
      </c>
      <c r="E18" s="68" t="s">
        <v>364</v>
      </c>
      <c r="F18" s="69">
        <v>40878</v>
      </c>
      <c r="G18" s="70" t="s">
        <v>88</v>
      </c>
      <c r="H18" s="71" t="s">
        <v>365</v>
      </c>
      <c r="I18" s="3">
        <v>263097803</v>
      </c>
      <c r="J18" s="72" t="s">
        <v>84</v>
      </c>
      <c r="K18" s="73" t="s">
        <v>2664</v>
      </c>
      <c r="L18" s="65" t="s">
        <v>97</v>
      </c>
      <c r="M18" s="65" t="s">
        <v>366</v>
      </c>
      <c r="N18" s="68" t="s">
        <v>306</v>
      </c>
      <c r="O18" s="27">
        <v>2337034112</v>
      </c>
      <c r="P18" s="74">
        <f>+Tabla1513[[#This Row],[VALOR INICIAL DEL CONTRATO CON IVA]]+Tabla1513[[#This Row],[VALOR DE LAS ADICIONES CON IVA]]</f>
        <v>2600131915</v>
      </c>
      <c r="Q18" s="4">
        <v>4749</v>
      </c>
      <c r="R18" s="68" t="s">
        <v>306</v>
      </c>
      <c r="S18" s="75">
        <v>5114</v>
      </c>
      <c r="T18" s="76" t="s">
        <v>357</v>
      </c>
      <c r="U18" s="69">
        <v>40878</v>
      </c>
      <c r="V18" s="77">
        <v>45627</v>
      </c>
      <c r="W18" s="77">
        <v>45992</v>
      </c>
      <c r="X18" s="81" t="s">
        <v>1020</v>
      </c>
      <c r="Y18" s="64" t="s">
        <v>308</v>
      </c>
      <c r="Z18" s="69"/>
      <c r="AA18" s="34">
        <v>8.3500000000000005E-2</v>
      </c>
      <c r="AB18" s="34">
        <v>8.3500000000000005E-2</v>
      </c>
      <c r="AC18" s="35">
        <v>390871793</v>
      </c>
      <c r="AD18" s="40" t="s">
        <v>477</v>
      </c>
      <c r="AE18" s="79">
        <v>2011</v>
      </c>
    </row>
    <row r="19" spans="1:31" ht="117" x14ac:dyDescent="0.35">
      <c r="A19" s="64" t="s">
        <v>317</v>
      </c>
      <c r="B19" s="65" t="s">
        <v>11</v>
      </c>
      <c r="C19" s="65" t="s">
        <v>318</v>
      </c>
      <c r="D19" s="67" t="s">
        <v>526</v>
      </c>
      <c r="E19" s="68" t="s">
        <v>367</v>
      </c>
      <c r="F19" s="69">
        <v>41142</v>
      </c>
      <c r="G19" s="70" t="s">
        <v>88</v>
      </c>
      <c r="H19" s="71" t="s">
        <v>368</v>
      </c>
      <c r="I19" s="3">
        <v>184800000</v>
      </c>
      <c r="J19" s="72" t="s">
        <v>84</v>
      </c>
      <c r="K19" s="73">
        <v>860011153</v>
      </c>
      <c r="L19" s="65" t="s">
        <v>114</v>
      </c>
      <c r="M19" s="65" t="s">
        <v>369</v>
      </c>
      <c r="N19" s="68" t="s">
        <v>306</v>
      </c>
      <c r="O19" s="27">
        <v>3341404059</v>
      </c>
      <c r="P19" s="74">
        <f>+Tabla1513[[#This Row],[VALOR INICIAL DEL CONTRATO CON IVA]]+Tabla1513[[#This Row],[VALOR DE LAS ADICIONES CON IVA]]</f>
        <v>3526204059</v>
      </c>
      <c r="Q19" s="4">
        <v>4385</v>
      </c>
      <c r="R19" s="68" t="s">
        <v>306</v>
      </c>
      <c r="S19" s="75">
        <v>4750</v>
      </c>
      <c r="T19" s="76" t="s">
        <v>357</v>
      </c>
      <c r="U19" s="69">
        <v>41180</v>
      </c>
      <c r="V19" s="77">
        <v>45565</v>
      </c>
      <c r="W19" s="77">
        <v>45930</v>
      </c>
      <c r="X19" s="78" t="s">
        <v>322</v>
      </c>
      <c r="Y19" s="64" t="s">
        <v>308</v>
      </c>
      <c r="Z19" s="69"/>
      <c r="AA19" s="34">
        <v>0.25209999999999999</v>
      </c>
      <c r="AB19" s="34">
        <v>0</v>
      </c>
      <c r="AC19" s="35">
        <v>0</v>
      </c>
      <c r="AD19" s="40" t="s">
        <v>477</v>
      </c>
      <c r="AE19" s="79">
        <v>2012</v>
      </c>
    </row>
    <row r="20" spans="1:31" ht="169" x14ac:dyDescent="0.35">
      <c r="A20" s="64" t="s">
        <v>301</v>
      </c>
      <c r="B20" s="65" t="s">
        <v>302</v>
      </c>
      <c r="C20" s="65" t="s">
        <v>1773</v>
      </c>
      <c r="D20" s="67" t="s">
        <v>526</v>
      </c>
      <c r="E20" s="68" t="s">
        <v>370</v>
      </c>
      <c r="F20" s="69">
        <v>41247</v>
      </c>
      <c r="G20" s="70" t="s">
        <v>88</v>
      </c>
      <c r="H20" s="71" t="s">
        <v>371</v>
      </c>
      <c r="I20" s="3">
        <v>738111980</v>
      </c>
      <c r="J20" s="72" t="s">
        <v>84</v>
      </c>
      <c r="K20" s="73">
        <v>805000082</v>
      </c>
      <c r="L20" s="65" t="s">
        <v>108</v>
      </c>
      <c r="M20" s="65" t="s">
        <v>372</v>
      </c>
      <c r="N20" s="68" t="s">
        <v>306</v>
      </c>
      <c r="O20" s="27">
        <v>1173826941</v>
      </c>
      <c r="P20" s="74">
        <f>+Tabla1513[[#This Row],[VALOR INICIAL DEL CONTRATO CON IVA]]+Tabla1513[[#This Row],[VALOR DE LAS ADICIONES CON IVA]]</f>
        <v>1911938921</v>
      </c>
      <c r="Q20" s="4">
        <v>4383</v>
      </c>
      <c r="R20" s="68" t="s">
        <v>306</v>
      </c>
      <c r="S20" s="75">
        <v>4383</v>
      </c>
      <c r="T20" s="76" t="s">
        <v>357</v>
      </c>
      <c r="U20" s="69">
        <v>41247</v>
      </c>
      <c r="V20" s="77">
        <v>45630</v>
      </c>
      <c r="W20" s="77">
        <v>45995</v>
      </c>
      <c r="X20" s="81" t="s">
        <v>373</v>
      </c>
      <c r="Y20" s="64" t="s">
        <v>308</v>
      </c>
      <c r="Z20" s="69"/>
      <c r="AA20" s="34">
        <v>1</v>
      </c>
      <c r="AB20" s="34">
        <v>1</v>
      </c>
      <c r="AC20" s="35">
        <v>187106426</v>
      </c>
      <c r="AD20" s="40" t="s">
        <v>477</v>
      </c>
      <c r="AE20" s="79">
        <v>2012</v>
      </c>
    </row>
    <row r="21" spans="1:31" ht="169" x14ac:dyDescent="0.35">
      <c r="A21" s="64" t="s">
        <v>301</v>
      </c>
      <c r="B21" s="65" t="s">
        <v>302</v>
      </c>
      <c r="C21" s="65" t="s">
        <v>2157</v>
      </c>
      <c r="D21" s="67" t="s">
        <v>526</v>
      </c>
      <c r="E21" s="68" t="s">
        <v>374</v>
      </c>
      <c r="F21" s="69">
        <v>41426</v>
      </c>
      <c r="G21" s="70" t="s">
        <v>88</v>
      </c>
      <c r="H21" s="71" t="s">
        <v>375</v>
      </c>
      <c r="I21" s="3">
        <v>348355740</v>
      </c>
      <c r="J21" s="72" t="s">
        <v>84</v>
      </c>
      <c r="K21" s="73">
        <v>901237679</v>
      </c>
      <c r="L21" s="65" t="s">
        <v>117</v>
      </c>
      <c r="M21" s="65" t="s">
        <v>376</v>
      </c>
      <c r="N21" s="68" t="s">
        <v>306</v>
      </c>
      <c r="O21" s="27">
        <v>113403699</v>
      </c>
      <c r="P21" s="74">
        <f>+Tabla1513[[#This Row],[VALOR INICIAL DEL CONTRATO CON IVA]]+Tabla1513[[#This Row],[VALOR DE LAS ADICIONES CON IVA]]</f>
        <v>461759439</v>
      </c>
      <c r="Q21" s="4">
        <v>4382</v>
      </c>
      <c r="R21" s="68" t="s">
        <v>306</v>
      </c>
      <c r="S21" s="75">
        <v>4382</v>
      </c>
      <c r="T21" s="76" t="s">
        <v>357</v>
      </c>
      <c r="U21" s="69">
        <v>41426</v>
      </c>
      <c r="V21" s="77">
        <v>45808</v>
      </c>
      <c r="W21" s="77">
        <v>45808</v>
      </c>
      <c r="X21" s="78" t="s">
        <v>377</v>
      </c>
      <c r="Y21" s="64" t="s">
        <v>308</v>
      </c>
      <c r="Z21" s="69"/>
      <c r="AA21" s="34">
        <v>0.57999999999999996</v>
      </c>
      <c r="AB21" s="34">
        <v>0.42</v>
      </c>
      <c r="AC21" s="35">
        <v>66152158</v>
      </c>
      <c r="AD21" s="40" t="s">
        <v>477</v>
      </c>
      <c r="AE21" s="79">
        <v>2013</v>
      </c>
    </row>
    <row r="22" spans="1:31" ht="195" x14ac:dyDescent="0.35">
      <c r="A22" s="64" t="s">
        <v>301</v>
      </c>
      <c r="B22" s="65" t="s">
        <v>302</v>
      </c>
      <c r="C22" s="65" t="s">
        <v>2145</v>
      </c>
      <c r="D22" s="67" t="s">
        <v>526</v>
      </c>
      <c r="E22" s="68" t="s">
        <v>378</v>
      </c>
      <c r="F22" s="69">
        <v>41439</v>
      </c>
      <c r="G22" s="70" t="s">
        <v>88</v>
      </c>
      <c r="H22" s="71" t="s">
        <v>379</v>
      </c>
      <c r="I22" s="3">
        <v>410550396</v>
      </c>
      <c r="J22" s="72" t="s">
        <v>84</v>
      </c>
      <c r="K22" s="73">
        <v>800031865</v>
      </c>
      <c r="L22" s="65" t="s">
        <v>123</v>
      </c>
      <c r="M22" s="65" t="s">
        <v>380</v>
      </c>
      <c r="N22" s="68" t="s">
        <v>306</v>
      </c>
      <c r="O22" s="27">
        <v>769172276</v>
      </c>
      <c r="P22" s="74">
        <f>+Tabla1513[[#This Row],[VALOR INICIAL DEL CONTRATO CON IVA]]+Tabla1513[[#This Row],[VALOR DE LAS ADICIONES CON IVA]]</f>
        <v>1179722672</v>
      </c>
      <c r="Q22" s="4">
        <v>4383</v>
      </c>
      <c r="R22" s="68" t="s">
        <v>306</v>
      </c>
      <c r="S22" s="75">
        <v>4383</v>
      </c>
      <c r="T22" s="76" t="s">
        <v>357</v>
      </c>
      <c r="U22" s="69">
        <v>41439</v>
      </c>
      <c r="V22" s="77">
        <v>45822</v>
      </c>
      <c r="W22" s="77">
        <v>45822</v>
      </c>
      <c r="X22" s="78" t="s">
        <v>381</v>
      </c>
      <c r="Y22" s="64" t="s">
        <v>308</v>
      </c>
      <c r="Z22" s="69"/>
      <c r="AA22" s="34">
        <v>0.6</v>
      </c>
      <c r="AB22" s="34">
        <v>0.6</v>
      </c>
      <c r="AC22" s="35">
        <v>79081863</v>
      </c>
      <c r="AD22" s="40" t="s">
        <v>477</v>
      </c>
      <c r="AE22" s="79">
        <v>2013</v>
      </c>
    </row>
    <row r="23" spans="1:31" ht="182" x14ac:dyDescent="0.35">
      <c r="A23" s="64" t="s">
        <v>301</v>
      </c>
      <c r="B23" s="65" t="s">
        <v>302</v>
      </c>
      <c r="C23" s="65" t="s">
        <v>1770</v>
      </c>
      <c r="D23" s="67" t="s">
        <v>526</v>
      </c>
      <c r="E23" s="68" t="s">
        <v>382</v>
      </c>
      <c r="F23" s="69">
        <v>41501</v>
      </c>
      <c r="G23" s="70" t="s">
        <v>88</v>
      </c>
      <c r="H23" s="71" t="s">
        <v>383</v>
      </c>
      <c r="I23" s="3">
        <v>30624000</v>
      </c>
      <c r="J23" s="72" t="s">
        <v>84</v>
      </c>
      <c r="K23" s="73">
        <v>891300271</v>
      </c>
      <c r="L23" s="65" t="s">
        <v>91</v>
      </c>
      <c r="M23" s="65" t="s">
        <v>384</v>
      </c>
      <c r="N23" s="68" t="s">
        <v>306</v>
      </c>
      <c r="O23" s="27">
        <v>574599209.96000004</v>
      </c>
      <c r="P23" s="74">
        <f>+Tabla1513[[#This Row],[VALOR INICIAL DEL CONTRATO CON IVA]]+Tabla1513[[#This Row],[VALOR DE LAS ADICIONES CON IVA]]</f>
        <v>605223209.96000004</v>
      </c>
      <c r="Q23" s="4">
        <v>4017</v>
      </c>
      <c r="R23" s="68" t="s">
        <v>306</v>
      </c>
      <c r="S23" s="75">
        <v>4382</v>
      </c>
      <c r="T23" s="76" t="s">
        <v>357</v>
      </c>
      <c r="U23" s="69">
        <v>41501</v>
      </c>
      <c r="V23" s="77">
        <v>45518</v>
      </c>
      <c r="W23" s="77">
        <v>45883</v>
      </c>
      <c r="X23" s="78" t="s">
        <v>385</v>
      </c>
      <c r="Y23" s="64" t="s">
        <v>308</v>
      </c>
      <c r="Z23" s="69"/>
      <c r="AA23" s="34">
        <v>0.41660000000000003</v>
      </c>
      <c r="AB23" s="34">
        <v>0.40699999999999997</v>
      </c>
      <c r="AC23" s="35">
        <v>0</v>
      </c>
      <c r="AD23" s="40" t="s">
        <v>477</v>
      </c>
      <c r="AE23" s="79">
        <v>2013</v>
      </c>
    </row>
    <row r="24" spans="1:31" ht="130" x14ac:dyDescent="0.35">
      <c r="A24" s="64" t="s">
        <v>317</v>
      </c>
      <c r="B24" s="65" t="s">
        <v>302</v>
      </c>
      <c r="C24" s="70" t="s">
        <v>22</v>
      </c>
      <c r="D24" s="67" t="s">
        <v>526</v>
      </c>
      <c r="E24" s="68" t="s">
        <v>512</v>
      </c>
      <c r="F24" s="69">
        <v>42640</v>
      </c>
      <c r="G24" s="65" t="s">
        <v>160</v>
      </c>
      <c r="H24" s="71" t="s">
        <v>2623</v>
      </c>
      <c r="I24" s="3">
        <v>1150000000</v>
      </c>
      <c r="J24" s="72" t="s">
        <v>84</v>
      </c>
      <c r="K24" s="73">
        <v>900207694</v>
      </c>
      <c r="L24" s="65" t="s">
        <v>114</v>
      </c>
      <c r="M24" s="65" t="s">
        <v>513</v>
      </c>
      <c r="N24" s="68" t="s">
        <v>357</v>
      </c>
      <c r="O24" s="27"/>
      <c r="P24" s="74">
        <f>+Tabla1513[[#This Row],[VALOR INICIAL DEL CONTRATO CON IVA]]+Tabla1513[[#This Row],[VALOR DE LAS ADICIONES CON IVA]]</f>
        <v>1150000000</v>
      </c>
      <c r="Q24" s="4">
        <v>1826</v>
      </c>
      <c r="R24" s="68" t="s">
        <v>306</v>
      </c>
      <c r="S24" s="75">
        <v>1826</v>
      </c>
      <c r="T24" s="76" t="s">
        <v>357</v>
      </c>
      <c r="U24" s="69">
        <v>42644</v>
      </c>
      <c r="V24" s="77">
        <v>44470</v>
      </c>
      <c r="W24" s="77">
        <v>46203</v>
      </c>
      <c r="X24" s="78" t="s">
        <v>514</v>
      </c>
      <c r="Y24" s="64" t="s">
        <v>308</v>
      </c>
      <c r="Z24" s="69"/>
      <c r="AA24" s="34">
        <v>1</v>
      </c>
      <c r="AB24" s="34">
        <v>0</v>
      </c>
      <c r="AC24" s="35">
        <v>0</v>
      </c>
      <c r="AD24" s="40"/>
      <c r="AE24" s="79">
        <v>2016</v>
      </c>
    </row>
    <row r="25" spans="1:31" ht="65" x14ac:dyDescent="0.35">
      <c r="A25" s="64" t="s">
        <v>301</v>
      </c>
      <c r="B25" s="65" t="s">
        <v>302</v>
      </c>
      <c r="C25" s="65" t="s">
        <v>2305</v>
      </c>
      <c r="D25" s="67" t="s">
        <v>526</v>
      </c>
      <c r="E25" s="68" t="s">
        <v>386</v>
      </c>
      <c r="F25" s="69">
        <v>42934</v>
      </c>
      <c r="G25" s="70" t="s">
        <v>88</v>
      </c>
      <c r="H25" s="71" t="s">
        <v>387</v>
      </c>
      <c r="I25" s="3">
        <v>345126768</v>
      </c>
      <c r="J25" s="72" t="s">
        <v>84</v>
      </c>
      <c r="K25" s="73">
        <v>800019543</v>
      </c>
      <c r="L25" s="65" t="s">
        <v>103</v>
      </c>
      <c r="M25" s="65" t="s">
        <v>1871</v>
      </c>
      <c r="N25" s="68" t="s">
        <v>306</v>
      </c>
      <c r="O25" s="27">
        <v>377664774</v>
      </c>
      <c r="P25" s="74">
        <f>+Tabla1513[[#This Row],[VALOR INICIAL DEL CONTRATO CON IVA]]+Tabla1513[[#This Row],[VALOR DE LAS ADICIONES CON IVA]]</f>
        <v>722791542</v>
      </c>
      <c r="Q25" s="4">
        <v>2548</v>
      </c>
      <c r="R25" s="68" t="s">
        <v>306</v>
      </c>
      <c r="S25" s="75">
        <v>2913</v>
      </c>
      <c r="T25" s="76" t="s">
        <v>357</v>
      </c>
      <c r="U25" s="69">
        <v>42934</v>
      </c>
      <c r="V25" s="77">
        <v>45482</v>
      </c>
      <c r="W25" s="77">
        <v>45847</v>
      </c>
      <c r="X25" s="81" t="s">
        <v>388</v>
      </c>
      <c r="Y25" s="64" t="s">
        <v>308</v>
      </c>
      <c r="Z25" s="69"/>
      <c r="AA25" s="34">
        <v>0.80649999999999999</v>
      </c>
      <c r="AB25" s="34">
        <v>0.80649999999999999</v>
      </c>
      <c r="AC25" s="35">
        <v>352533290</v>
      </c>
      <c r="AD25" s="40" t="s">
        <v>2315</v>
      </c>
      <c r="AE25" s="79">
        <v>2017</v>
      </c>
    </row>
    <row r="26" spans="1:31" ht="58" x14ac:dyDescent="0.35">
      <c r="A26" s="64" t="s">
        <v>301</v>
      </c>
      <c r="B26" s="65" t="s">
        <v>302</v>
      </c>
      <c r="C26" s="65" t="s">
        <v>1860</v>
      </c>
      <c r="D26" s="67" t="s">
        <v>526</v>
      </c>
      <c r="E26" s="68" t="s">
        <v>389</v>
      </c>
      <c r="F26" s="69">
        <v>42979</v>
      </c>
      <c r="G26" s="70" t="s">
        <v>88</v>
      </c>
      <c r="H26" s="71" t="s">
        <v>390</v>
      </c>
      <c r="I26" s="3">
        <v>1785149.37</v>
      </c>
      <c r="J26" s="72" t="s">
        <v>96</v>
      </c>
      <c r="K26" s="73">
        <v>18100882</v>
      </c>
      <c r="L26" s="65"/>
      <c r="M26" s="65" t="s">
        <v>391</v>
      </c>
      <c r="N26" s="68" t="s">
        <v>306</v>
      </c>
      <c r="O26" s="27">
        <v>138174193</v>
      </c>
      <c r="P26" s="74">
        <f>+Tabla1513[[#This Row],[VALOR INICIAL DEL CONTRATO CON IVA]]+Tabla1513[[#This Row],[VALOR DE LAS ADICIONES CON IVA]]</f>
        <v>139959342.37</v>
      </c>
      <c r="Q26" s="4">
        <v>2556</v>
      </c>
      <c r="R26" s="68" t="s">
        <v>306</v>
      </c>
      <c r="S26" s="75">
        <v>2556</v>
      </c>
      <c r="T26" s="76" t="s">
        <v>357</v>
      </c>
      <c r="U26" s="69">
        <v>42979</v>
      </c>
      <c r="V26" s="77">
        <v>45535</v>
      </c>
      <c r="W26" s="77">
        <v>45535</v>
      </c>
      <c r="X26" s="78" t="s">
        <v>392</v>
      </c>
      <c r="Y26" s="64" t="s">
        <v>520</v>
      </c>
      <c r="Z26" s="69"/>
      <c r="AA26" s="34">
        <v>1</v>
      </c>
      <c r="AB26" s="34">
        <v>1</v>
      </c>
      <c r="AC26" s="35">
        <v>139959342</v>
      </c>
      <c r="AD26" s="40" t="s">
        <v>477</v>
      </c>
      <c r="AE26" s="79">
        <v>2017</v>
      </c>
    </row>
    <row r="27" spans="1:31" ht="130" x14ac:dyDescent="0.35">
      <c r="A27" s="64" t="s">
        <v>317</v>
      </c>
      <c r="B27" s="65" t="s">
        <v>11</v>
      </c>
      <c r="C27" s="65" t="s">
        <v>318</v>
      </c>
      <c r="D27" s="67" t="s">
        <v>526</v>
      </c>
      <c r="E27" s="68" t="s">
        <v>393</v>
      </c>
      <c r="F27" s="69">
        <v>43228</v>
      </c>
      <c r="G27" s="70" t="s">
        <v>88</v>
      </c>
      <c r="H27" s="71" t="s">
        <v>394</v>
      </c>
      <c r="I27" s="3">
        <v>6977208000</v>
      </c>
      <c r="J27" s="72" t="s">
        <v>84</v>
      </c>
      <c r="K27" s="73">
        <v>830028860</v>
      </c>
      <c r="L27" s="65" t="s">
        <v>85</v>
      </c>
      <c r="M27" s="65" t="s">
        <v>395</v>
      </c>
      <c r="N27" s="68" t="s">
        <v>357</v>
      </c>
      <c r="O27" s="27"/>
      <c r="P27" s="74">
        <f>+Tabla1513[[#This Row],[VALOR INICIAL DEL CONTRATO CON IVA]]+Tabla1513[[#This Row],[VALOR DE LAS ADICIONES CON IVA]]</f>
        <v>6977208000</v>
      </c>
      <c r="Q27" s="4">
        <v>2556</v>
      </c>
      <c r="R27" s="68" t="s">
        <v>357</v>
      </c>
      <c r="S27" s="75"/>
      <c r="T27" s="76" t="s">
        <v>357</v>
      </c>
      <c r="U27" s="69">
        <v>43252</v>
      </c>
      <c r="V27" s="77">
        <v>45808</v>
      </c>
      <c r="W27" s="77">
        <v>45808</v>
      </c>
      <c r="X27" s="78" t="s">
        <v>322</v>
      </c>
      <c r="Y27" s="64" t="s">
        <v>308</v>
      </c>
      <c r="Z27" s="69"/>
      <c r="AA27" s="34">
        <v>0.94089999999999996</v>
      </c>
      <c r="AB27" s="34">
        <v>0</v>
      </c>
      <c r="AC27" s="35">
        <v>0</v>
      </c>
      <c r="AD27" s="40" t="s">
        <v>477</v>
      </c>
      <c r="AE27" s="79">
        <v>2018</v>
      </c>
    </row>
    <row r="28" spans="1:31" ht="117" x14ac:dyDescent="0.35">
      <c r="A28" s="64" t="s">
        <v>317</v>
      </c>
      <c r="B28" s="65" t="s">
        <v>409</v>
      </c>
      <c r="C28" s="65" t="s">
        <v>68</v>
      </c>
      <c r="D28" s="67" t="s">
        <v>526</v>
      </c>
      <c r="E28" s="68" t="s">
        <v>515</v>
      </c>
      <c r="F28" s="69">
        <v>43249</v>
      </c>
      <c r="G28" s="65" t="s">
        <v>516</v>
      </c>
      <c r="H28" s="71" t="s">
        <v>517</v>
      </c>
      <c r="I28" s="3">
        <v>0</v>
      </c>
      <c r="J28" s="72" t="s">
        <v>84</v>
      </c>
      <c r="K28" s="73">
        <v>830141109</v>
      </c>
      <c r="L28" s="65" t="s">
        <v>91</v>
      </c>
      <c r="M28" s="65" t="s">
        <v>518</v>
      </c>
      <c r="N28" s="68" t="s">
        <v>357</v>
      </c>
      <c r="O28" s="27"/>
      <c r="P28" s="74">
        <f>+Tabla1513[[#This Row],[VALOR INICIAL DEL CONTRATO CON IVA]]+Tabla1513[[#This Row],[VALOR DE LAS ADICIONES CON IVA]]</f>
        <v>0</v>
      </c>
      <c r="Q28" s="4">
        <v>364</v>
      </c>
      <c r="R28" s="68" t="s">
        <v>306</v>
      </c>
      <c r="S28" s="75">
        <v>364</v>
      </c>
      <c r="T28" s="76" t="s">
        <v>357</v>
      </c>
      <c r="U28" s="69">
        <v>43250</v>
      </c>
      <c r="V28" s="77">
        <v>43614</v>
      </c>
      <c r="W28" s="77">
        <v>45443</v>
      </c>
      <c r="X28" s="70" t="s">
        <v>519</v>
      </c>
      <c r="Y28" s="64" t="s">
        <v>639</v>
      </c>
      <c r="Z28" s="69">
        <v>45541</v>
      </c>
      <c r="AA28" s="34">
        <v>1</v>
      </c>
      <c r="AB28" s="34">
        <v>0</v>
      </c>
      <c r="AC28" s="35">
        <v>0</v>
      </c>
      <c r="AD28" s="40"/>
      <c r="AE28" s="79">
        <v>2018</v>
      </c>
    </row>
    <row r="29" spans="1:31" ht="221" x14ac:dyDescent="0.35">
      <c r="A29" s="64" t="s">
        <v>317</v>
      </c>
      <c r="B29" s="65" t="s">
        <v>11</v>
      </c>
      <c r="C29" s="65" t="s">
        <v>396</v>
      </c>
      <c r="D29" s="65" t="s">
        <v>397</v>
      </c>
      <c r="E29" s="68" t="s">
        <v>398</v>
      </c>
      <c r="F29" s="69">
        <v>43507</v>
      </c>
      <c r="G29" s="65" t="s">
        <v>399</v>
      </c>
      <c r="H29" s="71" t="s">
        <v>400</v>
      </c>
      <c r="I29" s="80">
        <v>1780930982</v>
      </c>
      <c r="J29" s="72" t="s">
        <v>84</v>
      </c>
      <c r="K29" s="73">
        <v>800233464</v>
      </c>
      <c r="L29" s="65" t="s">
        <v>114</v>
      </c>
      <c r="M29" s="65" t="s">
        <v>401</v>
      </c>
      <c r="N29" s="68" t="s">
        <v>306</v>
      </c>
      <c r="O29" s="27">
        <v>2897127735</v>
      </c>
      <c r="P29" s="74">
        <f>+Tabla1513[[#This Row],[VALOR INICIAL DEL CONTRATO CON IVA]]+Tabla1513[[#This Row],[VALOR DE LAS ADICIONES CON IVA]]</f>
        <v>4678058717</v>
      </c>
      <c r="Q29" s="4">
        <v>770</v>
      </c>
      <c r="R29" s="68" t="s">
        <v>306</v>
      </c>
      <c r="S29" s="75">
        <v>1096</v>
      </c>
      <c r="T29" s="76" t="s">
        <v>357</v>
      </c>
      <c r="U29" s="69">
        <v>43516</v>
      </c>
      <c r="V29" s="77">
        <v>44286</v>
      </c>
      <c r="W29" s="77">
        <v>45382</v>
      </c>
      <c r="X29" s="81" t="s">
        <v>402</v>
      </c>
      <c r="Y29" s="64" t="s">
        <v>403</v>
      </c>
      <c r="Z29" s="69"/>
      <c r="AA29" s="34">
        <v>1</v>
      </c>
      <c r="AB29" s="34">
        <v>0.93679999999999997</v>
      </c>
      <c r="AC29" s="35">
        <v>4382293585</v>
      </c>
      <c r="AD29" s="36" t="s">
        <v>2316</v>
      </c>
      <c r="AE29" s="79">
        <v>2019</v>
      </c>
    </row>
    <row r="30" spans="1:31" ht="234" x14ac:dyDescent="0.35">
      <c r="A30" s="64" t="s">
        <v>317</v>
      </c>
      <c r="B30" s="65" t="s">
        <v>31</v>
      </c>
      <c r="C30" s="65" t="s">
        <v>36</v>
      </c>
      <c r="D30" s="67" t="s">
        <v>526</v>
      </c>
      <c r="E30" s="68" t="s">
        <v>404</v>
      </c>
      <c r="F30" s="69">
        <v>43622</v>
      </c>
      <c r="G30" s="65" t="s">
        <v>405</v>
      </c>
      <c r="H30" s="71" t="s">
        <v>406</v>
      </c>
      <c r="I30" s="3">
        <v>1351636003</v>
      </c>
      <c r="J30" s="72" t="s">
        <v>84</v>
      </c>
      <c r="K30" s="73">
        <v>830001637</v>
      </c>
      <c r="L30" s="65" t="s">
        <v>117</v>
      </c>
      <c r="M30" s="65" t="s">
        <v>407</v>
      </c>
      <c r="N30" s="68" t="s">
        <v>306</v>
      </c>
      <c r="O30" s="27">
        <v>300000000</v>
      </c>
      <c r="P30" s="74">
        <f>+Tabla1513[[#This Row],[VALOR INICIAL DEL CONTRATO CON IVA]]+Tabla1513[[#This Row],[VALOR DE LAS ADICIONES CON IVA]]</f>
        <v>1651636003</v>
      </c>
      <c r="Q30" s="4">
        <v>1096</v>
      </c>
      <c r="R30" s="68" t="s">
        <v>306</v>
      </c>
      <c r="S30" s="75">
        <v>945</v>
      </c>
      <c r="T30" s="76" t="s">
        <v>357</v>
      </c>
      <c r="U30" s="69">
        <v>43647</v>
      </c>
      <c r="V30" s="77">
        <v>44743</v>
      </c>
      <c r="W30" s="77">
        <v>45688</v>
      </c>
      <c r="X30" s="78" t="s">
        <v>408</v>
      </c>
      <c r="Y30" s="64" t="s">
        <v>308</v>
      </c>
      <c r="Z30" s="69"/>
      <c r="AA30" s="34">
        <v>0.98509999999999998</v>
      </c>
      <c r="AB30" s="34">
        <v>0.85150000000000003</v>
      </c>
      <c r="AC30" s="35">
        <v>1406334014</v>
      </c>
      <c r="AD30" s="40" t="s">
        <v>2668</v>
      </c>
      <c r="AE30" s="79">
        <v>2019</v>
      </c>
    </row>
    <row r="31" spans="1:31" ht="52" x14ac:dyDescent="0.35">
      <c r="A31" s="64" t="s">
        <v>317</v>
      </c>
      <c r="B31" s="65" t="s">
        <v>409</v>
      </c>
      <c r="C31" s="70" t="s">
        <v>71</v>
      </c>
      <c r="D31" s="67" t="s">
        <v>526</v>
      </c>
      <c r="E31" s="68" t="s">
        <v>410</v>
      </c>
      <c r="F31" s="69">
        <v>43714</v>
      </c>
      <c r="G31" s="65" t="s">
        <v>150</v>
      </c>
      <c r="H31" s="71" t="s">
        <v>411</v>
      </c>
      <c r="I31" s="3">
        <v>502400000</v>
      </c>
      <c r="J31" s="72" t="s">
        <v>84</v>
      </c>
      <c r="K31" s="73">
        <v>900153453</v>
      </c>
      <c r="L31" s="65" t="s">
        <v>108</v>
      </c>
      <c r="M31" s="65" t="s">
        <v>412</v>
      </c>
      <c r="N31" s="68" t="s">
        <v>306</v>
      </c>
      <c r="O31" s="27">
        <f>1858206164+973066768</f>
        <v>2831272932</v>
      </c>
      <c r="P31" s="74">
        <f>+Tabla1513[[#This Row],[VALOR INICIAL DEL CONTRATO CON IVA]]+Tabla1513[[#This Row],[VALOR DE LAS ADICIONES CON IVA]]</f>
        <v>3333672932</v>
      </c>
      <c r="Q31" s="4">
        <v>782</v>
      </c>
      <c r="R31" s="68" t="s">
        <v>306</v>
      </c>
      <c r="S31" s="75">
        <v>1096</v>
      </c>
      <c r="T31" s="76" t="s">
        <v>357</v>
      </c>
      <c r="U31" s="69">
        <v>43718</v>
      </c>
      <c r="V31" s="77">
        <v>44500</v>
      </c>
      <c r="W31" s="77">
        <v>45596</v>
      </c>
      <c r="X31" s="78" t="s">
        <v>413</v>
      </c>
      <c r="Y31" s="64" t="s">
        <v>403</v>
      </c>
      <c r="Z31" s="69"/>
      <c r="AA31" s="34">
        <v>0.8649</v>
      </c>
      <c r="AB31" s="34">
        <v>0.83350000000000002</v>
      </c>
      <c r="AC31" s="35">
        <v>2773276981</v>
      </c>
      <c r="AD31" s="40"/>
      <c r="AE31" s="79">
        <v>2019</v>
      </c>
    </row>
    <row r="32" spans="1:31" ht="169" x14ac:dyDescent="0.35">
      <c r="A32" s="64" t="s">
        <v>317</v>
      </c>
      <c r="B32" s="65" t="s">
        <v>11</v>
      </c>
      <c r="C32" s="65" t="s">
        <v>318</v>
      </c>
      <c r="D32" s="67" t="s">
        <v>526</v>
      </c>
      <c r="E32" s="68" t="s">
        <v>414</v>
      </c>
      <c r="F32" s="69">
        <v>43767</v>
      </c>
      <c r="G32" s="65" t="s">
        <v>150</v>
      </c>
      <c r="H32" s="71" t="s">
        <v>415</v>
      </c>
      <c r="I32" s="3">
        <v>296169774</v>
      </c>
      <c r="J32" s="72" t="s">
        <v>84</v>
      </c>
      <c r="K32" s="73">
        <v>900259889</v>
      </c>
      <c r="L32" s="65" t="s">
        <v>120</v>
      </c>
      <c r="M32" s="65" t="s">
        <v>416</v>
      </c>
      <c r="N32" s="68" t="s">
        <v>357</v>
      </c>
      <c r="O32" s="27"/>
      <c r="P32" s="74">
        <f>+Tabla1513[[#This Row],[VALOR INICIAL DEL CONTRATO CON IVA]]+Tabla1513[[#This Row],[VALOR DE LAS ADICIONES CON IVA]]</f>
        <v>296169774</v>
      </c>
      <c r="Q32" s="4">
        <v>1826</v>
      </c>
      <c r="R32" s="68" t="s">
        <v>357</v>
      </c>
      <c r="S32" s="75"/>
      <c r="T32" s="76" t="s">
        <v>357</v>
      </c>
      <c r="U32" s="69">
        <v>43769</v>
      </c>
      <c r="V32" s="77">
        <v>45595</v>
      </c>
      <c r="W32" s="77">
        <v>45595</v>
      </c>
      <c r="X32" s="78" t="s">
        <v>417</v>
      </c>
      <c r="Y32" s="64" t="s">
        <v>639</v>
      </c>
      <c r="Z32" s="69">
        <v>45720</v>
      </c>
      <c r="AA32" s="34">
        <v>1</v>
      </c>
      <c r="AB32" s="34">
        <v>1</v>
      </c>
      <c r="AC32" s="35">
        <v>296169773.73000002</v>
      </c>
      <c r="AD32" s="40" t="s">
        <v>2669</v>
      </c>
      <c r="AE32" s="79">
        <v>2019</v>
      </c>
    </row>
    <row r="33" spans="1:31" ht="156" x14ac:dyDescent="0.35">
      <c r="A33" s="64" t="s">
        <v>317</v>
      </c>
      <c r="B33" s="65" t="s">
        <v>418</v>
      </c>
      <c r="C33" s="70" t="s">
        <v>44</v>
      </c>
      <c r="D33" s="67" t="s">
        <v>526</v>
      </c>
      <c r="E33" s="68" t="s">
        <v>419</v>
      </c>
      <c r="F33" s="69">
        <v>43801</v>
      </c>
      <c r="G33" s="65" t="s">
        <v>150</v>
      </c>
      <c r="H33" s="71" t="s">
        <v>420</v>
      </c>
      <c r="I33" s="3">
        <v>1516204795</v>
      </c>
      <c r="J33" s="72" t="s">
        <v>84</v>
      </c>
      <c r="K33" s="73">
        <v>800062782</v>
      </c>
      <c r="L33" s="65" t="s">
        <v>123</v>
      </c>
      <c r="M33" s="65" t="s">
        <v>421</v>
      </c>
      <c r="N33" s="68" t="s">
        <v>306</v>
      </c>
      <c r="O33" s="27">
        <v>1071000000</v>
      </c>
      <c r="P33" s="74">
        <f>+Tabla1513[[#This Row],[VALOR INICIAL DEL CONTRATO CON IVA]]+Tabla1513[[#This Row],[VALOR DE LAS ADICIONES CON IVA]]</f>
        <v>2587204795</v>
      </c>
      <c r="Q33" s="4">
        <v>760</v>
      </c>
      <c r="R33" s="68" t="s">
        <v>306</v>
      </c>
      <c r="S33" s="75">
        <v>974</v>
      </c>
      <c r="T33" s="76" t="s">
        <v>357</v>
      </c>
      <c r="U33" s="69">
        <v>43801</v>
      </c>
      <c r="V33" s="77">
        <v>44561</v>
      </c>
      <c r="W33" s="77">
        <v>45535</v>
      </c>
      <c r="X33" s="78" t="s">
        <v>2786</v>
      </c>
      <c r="Y33" s="64" t="s">
        <v>639</v>
      </c>
      <c r="Z33" s="69">
        <v>45611</v>
      </c>
      <c r="AA33" s="34">
        <v>0</v>
      </c>
      <c r="AB33" s="34">
        <v>0</v>
      </c>
      <c r="AC33" s="35">
        <v>1686079714.6500001</v>
      </c>
      <c r="AD33" s="40" t="s">
        <v>2670</v>
      </c>
      <c r="AE33" s="79">
        <v>2019</v>
      </c>
    </row>
    <row r="34" spans="1:31" ht="143" x14ac:dyDescent="0.35">
      <c r="A34" s="64" t="s">
        <v>317</v>
      </c>
      <c r="B34" s="65" t="s">
        <v>11</v>
      </c>
      <c r="C34" s="65" t="s">
        <v>20</v>
      </c>
      <c r="D34" s="67" t="s">
        <v>526</v>
      </c>
      <c r="E34" s="68" t="s">
        <v>497</v>
      </c>
      <c r="F34" s="69">
        <v>43782</v>
      </c>
      <c r="G34" s="65" t="s">
        <v>150</v>
      </c>
      <c r="H34" s="71" t="s">
        <v>498</v>
      </c>
      <c r="I34" s="3">
        <v>11781000</v>
      </c>
      <c r="J34" s="72" t="s">
        <v>84</v>
      </c>
      <c r="K34" s="73">
        <v>900059124</v>
      </c>
      <c r="L34" s="65" t="s">
        <v>108</v>
      </c>
      <c r="M34" s="65" t="s">
        <v>499</v>
      </c>
      <c r="N34" s="68" t="s">
        <v>306</v>
      </c>
      <c r="O34" s="27">
        <v>1816342</v>
      </c>
      <c r="P34" s="74">
        <f>+Tabla1513[[#This Row],[VALOR INICIAL DEL CONTRATO CON IVA]]+Tabla1513[[#This Row],[VALOR DE LAS ADICIONES CON IVA]]</f>
        <v>13597342</v>
      </c>
      <c r="Q34" s="4">
        <v>730</v>
      </c>
      <c r="R34" s="68" t="s">
        <v>306</v>
      </c>
      <c r="S34" s="75">
        <v>1461</v>
      </c>
      <c r="T34" s="76" t="s">
        <v>357</v>
      </c>
      <c r="U34" s="69">
        <v>43782</v>
      </c>
      <c r="V34" s="77">
        <v>44512</v>
      </c>
      <c r="W34" s="77">
        <v>45973</v>
      </c>
      <c r="X34" s="78" t="s">
        <v>500</v>
      </c>
      <c r="Y34" s="64" t="s">
        <v>308</v>
      </c>
      <c r="Z34" s="69"/>
      <c r="AA34" s="34">
        <v>0.86</v>
      </c>
      <c r="AB34" s="34">
        <v>1</v>
      </c>
      <c r="AC34" s="35">
        <v>13597342</v>
      </c>
      <c r="AD34" s="40" t="s">
        <v>2671</v>
      </c>
      <c r="AE34" s="79">
        <v>2019</v>
      </c>
    </row>
    <row r="35" spans="1:31" ht="58" x14ac:dyDescent="0.35">
      <c r="A35" s="64" t="s">
        <v>301</v>
      </c>
      <c r="B35" s="65" t="s">
        <v>302</v>
      </c>
      <c r="C35" s="70" t="s">
        <v>2301</v>
      </c>
      <c r="D35" s="67" t="s">
        <v>526</v>
      </c>
      <c r="E35" s="68" t="s">
        <v>349</v>
      </c>
      <c r="F35" s="69">
        <v>44105</v>
      </c>
      <c r="G35" s="70" t="s">
        <v>88</v>
      </c>
      <c r="H35" s="71" t="s">
        <v>350</v>
      </c>
      <c r="I35" s="3">
        <v>14796000</v>
      </c>
      <c r="J35" s="72" t="s">
        <v>96</v>
      </c>
      <c r="K35" s="73">
        <v>19070063</v>
      </c>
      <c r="L35" s="65"/>
      <c r="M35" s="65" t="s">
        <v>351</v>
      </c>
      <c r="N35" s="68" t="s">
        <v>306</v>
      </c>
      <c r="O35" s="27">
        <v>49422304</v>
      </c>
      <c r="P35" s="74">
        <f>+Tabla1513[[#This Row],[VALOR INICIAL DEL CONTRATO CON IVA]]+Tabla1513[[#This Row],[VALOR DE LAS ADICIONES CON IVA]]</f>
        <v>64218304</v>
      </c>
      <c r="Q35" s="4">
        <v>1460</v>
      </c>
      <c r="R35" s="68" t="s">
        <v>306</v>
      </c>
      <c r="S35" s="75">
        <v>1460</v>
      </c>
      <c r="T35" s="76" t="s">
        <v>357</v>
      </c>
      <c r="U35" s="69">
        <v>44470</v>
      </c>
      <c r="V35" s="77">
        <v>45930</v>
      </c>
      <c r="W35" s="77">
        <v>45930</v>
      </c>
      <c r="X35" s="78" t="s">
        <v>352</v>
      </c>
      <c r="Y35" s="64" t="s">
        <v>308</v>
      </c>
      <c r="Z35" s="69"/>
      <c r="AA35" s="34">
        <v>1</v>
      </c>
      <c r="AB35" s="34">
        <v>1</v>
      </c>
      <c r="AC35" s="35">
        <v>64218304</v>
      </c>
      <c r="AD35" s="40" t="s">
        <v>477</v>
      </c>
      <c r="AE35" s="79">
        <v>2020</v>
      </c>
    </row>
    <row r="36" spans="1:31" ht="143" x14ac:dyDescent="0.35">
      <c r="A36" s="64" t="s">
        <v>317</v>
      </c>
      <c r="B36" s="65" t="s">
        <v>31</v>
      </c>
      <c r="C36" s="65" t="s">
        <v>36</v>
      </c>
      <c r="D36" s="65" t="s">
        <v>397</v>
      </c>
      <c r="E36" s="68" t="s">
        <v>422</v>
      </c>
      <c r="F36" s="69">
        <v>43963</v>
      </c>
      <c r="G36" s="65" t="s">
        <v>150</v>
      </c>
      <c r="H36" s="71" t="s">
        <v>423</v>
      </c>
      <c r="I36" s="3">
        <v>1297348074</v>
      </c>
      <c r="J36" s="72" t="s">
        <v>84</v>
      </c>
      <c r="K36" s="73">
        <v>900335814</v>
      </c>
      <c r="L36" s="65" t="s">
        <v>91</v>
      </c>
      <c r="M36" s="65" t="s">
        <v>550</v>
      </c>
      <c r="N36" s="68" t="s">
        <v>306</v>
      </c>
      <c r="O36" s="27">
        <v>812368368</v>
      </c>
      <c r="P36" s="74">
        <f>+Tabla1513[[#This Row],[VALOR INICIAL DEL CONTRATO CON IVA]]+Tabla1513[[#This Row],[VALOR DE LAS ADICIONES CON IVA]]</f>
        <v>2109716442</v>
      </c>
      <c r="Q36" s="4">
        <v>1248</v>
      </c>
      <c r="R36" s="68" t="s">
        <v>306</v>
      </c>
      <c r="S36" s="75">
        <v>182</v>
      </c>
      <c r="T36" s="76" t="s">
        <v>357</v>
      </c>
      <c r="U36" s="69">
        <v>43978</v>
      </c>
      <c r="V36" s="77">
        <v>45226</v>
      </c>
      <c r="W36" s="77">
        <v>45408</v>
      </c>
      <c r="X36" s="70" t="s">
        <v>424</v>
      </c>
      <c r="Y36" s="64" t="s">
        <v>403</v>
      </c>
      <c r="Z36" s="69"/>
      <c r="AA36" s="34">
        <v>1</v>
      </c>
      <c r="AB36" s="34">
        <v>1</v>
      </c>
      <c r="AC36" s="35">
        <v>2065225324</v>
      </c>
      <c r="AD36" s="40"/>
      <c r="AE36" s="79">
        <v>2020</v>
      </c>
    </row>
    <row r="37" spans="1:31" ht="286" x14ac:dyDescent="0.35">
      <c r="A37" s="64" t="s">
        <v>317</v>
      </c>
      <c r="B37" s="65" t="s">
        <v>418</v>
      </c>
      <c r="C37" s="65" t="s">
        <v>425</v>
      </c>
      <c r="D37" s="65" t="s">
        <v>353</v>
      </c>
      <c r="E37" s="68" t="s">
        <v>426</v>
      </c>
      <c r="F37" s="69">
        <v>43979</v>
      </c>
      <c r="G37" s="65" t="s">
        <v>150</v>
      </c>
      <c r="H37" s="71" t="s">
        <v>2624</v>
      </c>
      <c r="I37" s="3">
        <v>313196000</v>
      </c>
      <c r="J37" s="72" t="s">
        <v>84</v>
      </c>
      <c r="K37" s="73">
        <v>800210237</v>
      </c>
      <c r="L37" s="65" t="s">
        <v>91</v>
      </c>
      <c r="M37" s="65" t="s">
        <v>427</v>
      </c>
      <c r="N37" s="68" t="s">
        <v>306</v>
      </c>
      <c r="O37" s="27">
        <v>307567400</v>
      </c>
      <c r="P37" s="74">
        <f>+Tabla1513[[#This Row],[VALOR INICIAL DEL CONTRATO CON IVA]]+Tabla1513[[#This Row],[VALOR DE LAS ADICIONES CON IVA]]</f>
        <v>620763400</v>
      </c>
      <c r="Q37" s="4">
        <v>1097</v>
      </c>
      <c r="R37" s="68" t="s">
        <v>306</v>
      </c>
      <c r="S37" s="75">
        <v>884</v>
      </c>
      <c r="T37" s="76" t="s">
        <v>357</v>
      </c>
      <c r="U37" s="69">
        <v>43980</v>
      </c>
      <c r="V37" s="77">
        <v>45077</v>
      </c>
      <c r="W37" s="77">
        <v>45961</v>
      </c>
      <c r="X37" s="78" t="s">
        <v>428</v>
      </c>
      <c r="Y37" s="64" t="s">
        <v>308</v>
      </c>
      <c r="Z37" s="69"/>
      <c r="AA37" s="34">
        <v>0.84650000000000003</v>
      </c>
      <c r="AB37" s="34">
        <v>0.81799999999999995</v>
      </c>
      <c r="AC37" s="35">
        <v>507772886</v>
      </c>
      <c r="AD37" s="40" t="s">
        <v>2672</v>
      </c>
      <c r="AE37" s="79">
        <v>2020</v>
      </c>
    </row>
    <row r="38" spans="1:31" ht="169" x14ac:dyDescent="0.35">
      <c r="A38" s="64" t="s">
        <v>317</v>
      </c>
      <c r="B38" s="65" t="s">
        <v>31</v>
      </c>
      <c r="C38" s="65" t="s">
        <v>36</v>
      </c>
      <c r="D38" s="65" t="s">
        <v>397</v>
      </c>
      <c r="E38" s="68" t="s">
        <v>429</v>
      </c>
      <c r="F38" s="69">
        <v>44014</v>
      </c>
      <c r="G38" s="65" t="s">
        <v>150</v>
      </c>
      <c r="H38" s="71" t="s">
        <v>430</v>
      </c>
      <c r="I38" s="3">
        <v>6147846314</v>
      </c>
      <c r="J38" s="72" t="s">
        <v>84</v>
      </c>
      <c r="K38" s="73">
        <v>800015583</v>
      </c>
      <c r="L38" s="65" t="s">
        <v>91</v>
      </c>
      <c r="M38" s="65" t="s">
        <v>431</v>
      </c>
      <c r="N38" s="68" t="s">
        <v>306</v>
      </c>
      <c r="O38" s="27">
        <v>4663509882</v>
      </c>
      <c r="P38" s="74">
        <f>+Tabla1513[[#This Row],[VALOR INICIAL DEL CONTRATO CON IVA]]+Tabla1513[[#This Row],[VALOR DE LAS ADICIONES CON IVA]]</f>
        <v>10811356196</v>
      </c>
      <c r="Q38" s="4">
        <v>1239</v>
      </c>
      <c r="R38" s="68" t="s">
        <v>306</v>
      </c>
      <c r="S38" s="75">
        <v>731</v>
      </c>
      <c r="T38" s="76" t="s">
        <v>357</v>
      </c>
      <c r="U38" s="69">
        <v>44021</v>
      </c>
      <c r="V38" s="77">
        <v>45260</v>
      </c>
      <c r="W38" s="77">
        <v>45991</v>
      </c>
      <c r="X38" s="70" t="s">
        <v>432</v>
      </c>
      <c r="Y38" s="64" t="s">
        <v>308</v>
      </c>
      <c r="Z38" s="69"/>
      <c r="AA38" s="34">
        <v>0.81669999999999998</v>
      </c>
      <c r="AB38" s="34">
        <v>0.90980000000000005</v>
      </c>
      <c r="AC38" s="35">
        <v>9835874854</v>
      </c>
      <c r="AD38" s="40" t="s">
        <v>2673</v>
      </c>
      <c r="AE38" s="79">
        <v>2020</v>
      </c>
    </row>
    <row r="39" spans="1:31" ht="156" x14ac:dyDescent="0.35">
      <c r="A39" s="64" t="s">
        <v>317</v>
      </c>
      <c r="B39" s="65" t="s">
        <v>433</v>
      </c>
      <c r="C39" s="65" t="s">
        <v>51</v>
      </c>
      <c r="D39" s="65" t="s">
        <v>353</v>
      </c>
      <c r="E39" s="68" t="s">
        <v>434</v>
      </c>
      <c r="F39" s="69">
        <v>44070</v>
      </c>
      <c r="G39" s="65" t="s">
        <v>150</v>
      </c>
      <c r="H39" s="71" t="s">
        <v>2625</v>
      </c>
      <c r="I39" s="80">
        <v>5704721227</v>
      </c>
      <c r="J39" s="72" t="s">
        <v>84</v>
      </c>
      <c r="K39" s="73">
        <v>860053523</v>
      </c>
      <c r="L39" s="65" t="s">
        <v>120</v>
      </c>
      <c r="M39" s="65" t="s">
        <v>435</v>
      </c>
      <c r="N39" s="68" t="s">
        <v>306</v>
      </c>
      <c r="O39" s="27">
        <f>963900000+702233280</f>
        <v>1666133280</v>
      </c>
      <c r="P39" s="74">
        <f>+Tabla1513[[#This Row],[VALOR INICIAL DEL CONTRATO CON IVA]]+Tabla1513[[#This Row],[VALOR DE LAS ADICIONES CON IVA]]</f>
        <v>7370854507</v>
      </c>
      <c r="Q39" s="4">
        <v>1096</v>
      </c>
      <c r="R39" s="68" t="s">
        <v>306</v>
      </c>
      <c r="S39" s="75">
        <v>303</v>
      </c>
      <c r="T39" s="76" t="s">
        <v>357</v>
      </c>
      <c r="U39" s="69">
        <v>44074</v>
      </c>
      <c r="V39" s="77">
        <v>45170</v>
      </c>
      <c r="W39" s="77">
        <v>45473</v>
      </c>
      <c r="X39" s="70" t="s">
        <v>436</v>
      </c>
      <c r="Y39" s="64" t="s">
        <v>639</v>
      </c>
      <c r="Z39" s="69">
        <v>45712</v>
      </c>
      <c r="AA39" s="34">
        <v>1</v>
      </c>
      <c r="AB39" s="34">
        <v>0.85240000000000005</v>
      </c>
      <c r="AC39" s="35">
        <v>6282956157.3599997</v>
      </c>
      <c r="AD39" s="36" t="s">
        <v>2317</v>
      </c>
      <c r="AE39" s="79">
        <v>2020</v>
      </c>
    </row>
    <row r="40" spans="1:31" ht="169" x14ac:dyDescent="0.35">
      <c r="A40" s="64" t="s">
        <v>317</v>
      </c>
      <c r="B40" s="65" t="s">
        <v>302</v>
      </c>
      <c r="C40" s="65" t="s">
        <v>437</v>
      </c>
      <c r="D40" s="65" t="s">
        <v>397</v>
      </c>
      <c r="E40" s="68" t="s">
        <v>438</v>
      </c>
      <c r="F40" s="69">
        <v>44083</v>
      </c>
      <c r="G40" s="65" t="s">
        <v>439</v>
      </c>
      <c r="H40" s="71" t="s">
        <v>2626</v>
      </c>
      <c r="I40" s="3">
        <v>11270832898</v>
      </c>
      <c r="J40" s="72" t="s">
        <v>84</v>
      </c>
      <c r="K40" s="73">
        <v>800237456</v>
      </c>
      <c r="L40" s="65" t="s">
        <v>111</v>
      </c>
      <c r="M40" s="65" t="s">
        <v>440</v>
      </c>
      <c r="N40" s="68" t="s">
        <v>306</v>
      </c>
      <c r="O40" s="27">
        <f>6851357251+1050603124</f>
        <v>7901960375</v>
      </c>
      <c r="P40" s="74">
        <f>+Tabla1513[[#This Row],[VALOR INICIAL DEL CONTRATO CON IVA]]+Tabla1513[[#This Row],[VALOR DE LAS ADICIONES CON IVA]]</f>
        <v>19172793273</v>
      </c>
      <c r="Q40" s="4">
        <v>1094</v>
      </c>
      <c r="R40" s="68" t="s">
        <v>306</v>
      </c>
      <c r="S40" s="75">
        <v>427</v>
      </c>
      <c r="T40" s="76" t="s">
        <v>357</v>
      </c>
      <c r="U40" s="69">
        <v>44105</v>
      </c>
      <c r="V40" s="77">
        <v>45199</v>
      </c>
      <c r="W40" s="77">
        <v>45626</v>
      </c>
      <c r="X40" s="78" t="s">
        <v>441</v>
      </c>
      <c r="Y40" s="64" t="s">
        <v>403</v>
      </c>
      <c r="Z40" s="69"/>
      <c r="AA40" s="34">
        <v>0.96</v>
      </c>
      <c r="AB40" s="34">
        <v>0.9</v>
      </c>
      <c r="AC40" s="35">
        <v>17243655211</v>
      </c>
      <c r="AD40" s="40" t="s">
        <v>2674</v>
      </c>
      <c r="AE40" s="79">
        <v>2020</v>
      </c>
    </row>
    <row r="41" spans="1:31" ht="91" x14ac:dyDescent="0.35">
      <c r="A41" s="64" t="s">
        <v>317</v>
      </c>
      <c r="B41" s="65" t="s">
        <v>31</v>
      </c>
      <c r="C41" s="65" t="s">
        <v>36</v>
      </c>
      <c r="D41" s="65" t="s">
        <v>353</v>
      </c>
      <c r="E41" s="68" t="s">
        <v>442</v>
      </c>
      <c r="F41" s="69">
        <v>44098</v>
      </c>
      <c r="G41" s="65" t="s">
        <v>150</v>
      </c>
      <c r="H41" s="71" t="s">
        <v>443</v>
      </c>
      <c r="I41" s="3">
        <v>478805544</v>
      </c>
      <c r="J41" s="72" t="s">
        <v>84</v>
      </c>
      <c r="K41" s="73">
        <v>900418656</v>
      </c>
      <c r="L41" s="65" t="s">
        <v>91</v>
      </c>
      <c r="M41" s="65" t="s">
        <v>444</v>
      </c>
      <c r="N41" s="68" t="s">
        <v>306</v>
      </c>
      <c r="O41" s="27">
        <v>478805544</v>
      </c>
      <c r="P41" s="74">
        <f>+Tabla1513[[#This Row],[VALOR INICIAL DEL CONTRATO CON IVA]]+Tabla1513[[#This Row],[VALOR DE LAS ADICIONES CON IVA]]</f>
        <v>957611088</v>
      </c>
      <c r="Q41" s="4">
        <v>730</v>
      </c>
      <c r="R41" s="68" t="s">
        <v>306</v>
      </c>
      <c r="S41" s="75">
        <v>731</v>
      </c>
      <c r="T41" s="76" t="s">
        <v>357</v>
      </c>
      <c r="U41" s="69">
        <v>44102</v>
      </c>
      <c r="V41" s="77">
        <v>44832</v>
      </c>
      <c r="W41" s="77">
        <v>45563</v>
      </c>
      <c r="X41" s="78" t="s">
        <v>445</v>
      </c>
      <c r="Y41" s="64" t="s">
        <v>403</v>
      </c>
      <c r="Z41" s="69"/>
      <c r="AA41" s="34">
        <v>1</v>
      </c>
      <c r="AB41" s="34">
        <v>1</v>
      </c>
      <c r="AC41" s="35">
        <v>957611088</v>
      </c>
      <c r="AD41" s="40"/>
      <c r="AE41" s="79">
        <v>2020</v>
      </c>
    </row>
    <row r="42" spans="1:31" ht="143" x14ac:dyDescent="0.35">
      <c r="A42" s="64" t="s">
        <v>317</v>
      </c>
      <c r="B42" s="65" t="s">
        <v>418</v>
      </c>
      <c r="C42" s="65" t="s">
        <v>45</v>
      </c>
      <c r="D42" s="67" t="s">
        <v>526</v>
      </c>
      <c r="E42" s="68" t="s">
        <v>501</v>
      </c>
      <c r="F42" s="69">
        <v>43906</v>
      </c>
      <c r="G42" s="70" t="s">
        <v>88</v>
      </c>
      <c r="H42" s="71" t="s">
        <v>502</v>
      </c>
      <c r="I42" s="3">
        <v>0</v>
      </c>
      <c r="J42" s="72" t="s">
        <v>84</v>
      </c>
      <c r="K42" s="73">
        <v>860002964</v>
      </c>
      <c r="L42" s="65" t="s">
        <v>108</v>
      </c>
      <c r="M42" s="65" t="s">
        <v>503</v>
      </c>
      <c r="N42" s="68" t="s">
        <v>357</v>
      </c>
      <c r="O42" s="27"/>
      <c r="P42" s="74">
        <f>+Tabla1513[[#This Row],[VALOR INICIAL DEL CONTRATO CON IVA]]+Tabla1513[[#This Row],[VALOR DE LAS ADICIONES CON IVA]]</f>
        <v>0</v>
      </c>
      <c r="Q42" s="4">
        <v>1829</v>
      </c>
      <c r="R42" s="68" t="s">
        <v>357</v>
      </c>
      <c r="S42" s="75"/>
      <c r="T42" s="76" t="s">
        <v>357</v>
      </c>
      <c r="U42" s="69">
        <v>43906</v>
      </c>
      <c r="V42" s="77">
        <v>45735</v>
      </c>
      <c r="W42" s="77">
        <v>45735</v>
      </c>
      <c r="X42" s="78" t="s">
        <v>475</v>
      </c>
      <c r="Y42" s="64" t="s">
        <v>308</v>
      </c>
      <c r="Z42" s="69"/>
      <c r="AA42" s="34">
        <v>0.97</v>
      </c>
      <c r="AB42" s="34">
        <v>0</v>
      </c>
      <c r="AC42" s="35">
        <v>0</v>
      </c>
      <c r="AD42" s="40" t="s">
        <v>477</v>
      </c>
      <c r="AE42" s="79">
        <v>2020</v>
      </c>
    </row>
    <row r="43" spans="1:31" ht="130" x14ac:dyDescent="0.35">
      <c r="A43" s="64" t="s">
        <v>317</v>
      </c>
      <c r="B43" s="65" t="s">
        <v>418</v>
      </c>
      <c r="C43" s="65" t="s">
        <v>45</v>
      </c>
      <c r="D43" s="67" t="s">
        <v>526</v>
      </c>
      <c r="E43" s="68" t="s">
        <v>446</v>
      </c>
      <c r="F43" s="69">
        <v>44239</v>
      </c>
      <c r="G43" s="65" t="s">
        <v>150</v>
      </c>
      <c r="H43" s="71" t="s">
        <v>447</v>
      </c>
      <c r="I43" s="80">
        <v>358831794</v>
      </c>
      <c r="J43" s="72" t="s">
        <v>84</v>
      </c>
      <c r="K43" s="73">
        <v>900409363</v>
      </c>
      <c r="L43" s="65" t="s">
        <v>85</v>
      </c>
      <c r="M43" s="65" t="s">
        <v>448</v>
      </c>
      <c r="N43" s="68" t="s">
        <v>306</v>
      </c>
      <c r="O43" s="27">
        <v>434971383</v>
      </c>
      <c r="P43" s="74">
        <f>+Tabla1513[[#This Row],[VALOR INICIAL DEL CONTRATO CON IVA]]+Tabla1513[[#This Row],[VALOR DE LAS ADICIONES CON IVA]]</f>
        <v>793803177</v>
      </c>
      <c r="Q43" s="4">
        <v>718</v>
      </c>
      <c r="R43" s="68" t="s">
        <v>306</v>
      </c>
      <c r="S43" s="75">
        <v>731</v>
      </c>
      <c r="T43" s="76" t="s">
        <v>357</v>
      </c>
      <c r="U43" s="69">
        <v>44239</v>
      </c>
      <c r="V43" s="77">
        <v>44957</v>
      </c>
      <c r="W43" s="77">
        <v>45688</v>
      </c>
      <c r="X43" s="78" t="s">
        <v>449</v>
      </c>
      <c r="Y43" s="64" t="s">
        <v>308</v>
      </c>
      <c r="Z43" s="69"/>
      <c r="AA43" s="34">
        <v>0.98</v>
      </c>
      <c r="AB43" s="34">
        <v>0.8</v>
      </c>
      <c r="AC43" s="35">
        <v>633470638</v>
      </c>
      <c r="AD43" s="40"/>
      <c r="AE43" s="79">
        <v>2021</v>
      </c>
    </row>
    <row r="44" spans="1:31" ht="156" x14ac:dyDescent="0.35">
      <c r="A44" s="64" t="s">
        <v>317</v>
      </c>
      <c r="B44" s="65" t="s">
        <v>11</v>
      </c>
      <c r="C44" s="65" t="s">
        <v>318</v>
      </c>
      <c r="D44" s="67" t="s">
        <v>526</v>
      </c>
      <c r="E44" s="68" t="s">
        <v>450</v>
      </c>
      <c r="F44" s="69">
        <v>44250</v>
      </c>
      <c r="G44" s="70" t="s">
        <v>88</v>
      </c>
      <c r="H44" s="71" t="s">
        <v>451</v>
      </c>
      <c r="I44" s="80">
        <v>40936173</v>
      </c>
      <c r="J44" s="72" t="s">
        <v>84</v>
      </c>
      <c r="K44" s="73">
        <v>901776985</v>
      </c>
      <c r="L44" s="65" t="s">
        <v>120</v>
      </c>
      <c r="M44" s="65" t="s">
        <v>1742</v>
      </c>
      <c r="N44" s="68" t="s">
        <v>306</v>
      </c>
      <c r="O44" s="27">
        <v>65397740</v>
      </c>
      <c r="P44" s="74">
        <f>+Tabla1513[[#This Row],[VALOR INICIAL DEL CONTRATO CON IVA]]+Tabla1513[[#This Row],[VALOR DE LAS ADICIONES CON IVA]]</f>
        <v>106333913</v>
      </c>
      <c r="Q44" s="4">
        <v>311</v>
      </c>
      <c r="R44" s="68" t="s">
        <v>306</v>
      </c>
      <c r="S44" s="75">
        <v>1096</v>
      </c>
      <c r="T44" s="76" t="s">
        <v>357</v>
      </c>
      <c r="U44" s="69">
        <v>44250</v>
      </c>
      <c r="V44" s="77">
        <v>44561</v>
      </c>
      <c r="W44" s="77">
        <v>46022</v>
      </c>
      <c r="X44" s="78" t="s">
        <v>322</v>
      </c>
      <c r="Y44" s="64" t="s">
        <v>308</v>
      </c>
      <c r="Z44" s="69"/>
      <c r="AA44" s="34">
        <v>1</v>
      </c>
      <c r="AB44" s="34">
        <v>1</v>
      </c>
      <c r="AC44" s="35">
        <v>24297134</v>
      </c>
      <c r="AD44" s="40" t="s">
        <v>477</v>
      </c>
      <c r="AE44" s="79">
        <v>2021</v>
      </c>
    </row>
    <row r="45" spans="1:31" ht="273" x14ac:dyDescent="0.35">
      <c r="A45" s="64" t="s">
        <v>317</v>
      </c>
      <c r="B45" s="65" t="s">
        <v>31</v>
      </c>
      <c r="C45" s="65" t="s">
        <v>36</v>
      </c>
      <c r="D45" s="65" t="s">
        <v>397</v>
      </c>
      <c r="E45" s="68" t="s">
        <v>452</v>
      </c>
      <c r="F45" s="69">
        <v>44329</v>
      </c>
      <c r="G45" s="65" t="s">
        <v>150</v>
      </c>
      <c r="H45" s="71" t="s">
        <v>453</v>
      </c>
      <c r="I45" s="3">
        <v>24065259992</v>
      </c>
      <c r="J45" s="72" t="s">
        <v>84</v>
      </c>
      <c r="K45" s="73">
        <v>800153993</v>
      </c>
      <c r="L45" s="65" t="s">
        <v>117</v>
      </c>
      <c r="M45" s="65" t="s">
        <v>454</v>
      </c>
      <c r="N45" s="68" t="s">
        <v>306</v>
      </c>
      <c r="O45" s="27">
        <v>5932679927</v>
      </c>
      <c r="P45" s="74">
        <f>+Tabla1513[[#This Row],[VALOR INICIAL DEL CONTRATO CON IVA]]+Tabla1513[[#This Row],[VALOR DE LAS ADICIONES CON IVA]]</f>
        <v>29997939919</v>
      </c>
      <c r="Q45" s="4">
        <v>1982</v>
      </c>
      <c r="R45" s="68" t="s">
        <v>357</v>
      </c>
      <c r="S45" s="75"/>
      <c r="T45" s="76" t="s">
        <v>357</v>
      </c>
      <c r="U45" s="69">
        <v>44344</v>
      </c>
      <c r="V45" s="77">
        <v>46326</v>
      </c>
      <c r="W45" s="77">
        <v>46326</v>
      </c>
      <c r="X45" s="78" t="s">
        <v>455</v>
      </c>
      <c r="Y45" s="64" t="s">
        <v>308</v>
      </c>
      <c r="Z45" s="69"/>
      <c r="AA45" s="34">
        <v>0.66149999999999998</v>
      </c>
      <c r="AB45" s="34">
        <v>0.47149999999999997</v>
      </c>
      <c r="AC45" s="35">
        <v>14144932587</v>
      </c>
      <c r="AD45" s="40" t="s">
        <v>2675</v>
      </c>
      <c r="AE45" s="79">
        <v>2021</v>
      </c>
    </row>
    <row r="46" spans="1:31" ht="247" x14ac:dyDescent="0.35">
      <c r="A46" s="64" t="s">
        <v>317</v>
      </c>
      <c r="B46" s="65" t="s">
        <v>31</v>
      </c>
      <c r="C46" s="65" t="s">
        <v>36</v>
      </c>
      <c r="D46" s="65" t="s">
        <v>397</v>
      </c>
      <c r="E46" s="68" t="s">
        <v>456</v>
      </c>
      <c r="F46" s="69">
        <v>44340</v>
      </c>
      <c r="G46" s="65" t="s">
        <v>150</v>
      </c>
      <c r="H46" s="71" t="s">
        <v>457</v>
      </c>
      <c r="I46" s="3">
        <v>3992226912</v>
      </c>
      <c r="J46" s="72" t="s">
        <v>84</v>
      </c>
      <c r="K46" s="73">
        <v>800153993</v>
      </c>
      <c r="L46" s="65" t="s">
        <v>117</v>
      </c>
      <c r="M46" s="65" t="s">
        <v>454</v>
      </c>
      <c r="N46" s="68" t="s">
        <v>306</v>
      </c>
      <c r="O46" s="27">
        <v>1994695384</v>
      </c>
      <c r="P46" s="74">
        <f>+Tabla1513[[#This Row],[VALOR INICIAL DEL CONTRATO CON IVA]]+Tabla1513[[#This Row],[VALOR DE LAS ADICIONES CON IVA]]</f>
        <v>5986922296</v>
      </c>
      <c r="Q46" s="4">
        <v>1156</v>
      </c>
      <c r="R46" s="68" t="s">
        <v>306</v>
      </c>
      <c r="S46" s="75">
        <v>635</v>
      </c>
      <c r="T46" s="76" t="s">
        <v>357</v>
      </c>
      <c r="U46" s="69">
        <v>44351</v>
      </c>
      <c r="V46" s="77">
        <v>45507</v>
      </c>
      <c r="W46" s="77">
        <v>46142</v>
      </c>
      <c r="X46" s="70" t="s">
        <v>424</v>
      </c>
      <c r="Y46" s="64" t="s">
        <v>308</v>
      </c>
      <c r="Z46" s="69"/>
      <c r="AA46" s="34">
        <v>0.71</v>
      </c>
      <c r="AB46" s="34">
        <v>0.63</v>
      </c>
      <c r="AC46" s="35">
        <v>3767831287</v>
      </c>
      <c r="AD46" s="40"/>
      <c r="AE46" s="79">
        <v>2021</v>
      </c>
    </row>
    <row r="47" spans="1:31" ht="117" x14ac:dyDescent="0.35">
      <c r="A47" s="64" t="s">
        <v>317</v>
      </c>
      <c r="B47" s="65" t="s">
        <v>31</v>
      </c>
      <c r="C47" s="65" t="s">
        <v>36</v>
      </c>
      <c r="D47" s="65" t="s">
        <v>397</v>
      </c>
      <c r="E47" s="68" t="s">
        <v>458</v>
      </c>
      <c r="F47" s="69">
        <v>44404</v>
      </c>
      <c r="G47" s="65" t="s">
        <v>150</v>
      </c>
      <c r="H47" s="71" t="s">
        <v>459</v>
      </c>
      <c r="I47" s="3">
        <v>2549836800</v>
      </c>
      <c r="J47" s="72" t="s">
        <v>84</v>
      </c>
      <c r="K47" s="73">
        <v>900255873</v>
      </c>
      <c r="L47" s="65" t="s">
        <v>97</v>
      </c>
      <c r="M47" s="65" t="s">
        <v>460</v>
      </c>
      <c r="N47" s="68" t="s">
        <v>306</v>
      </c>
      <c r="O47" s="27">
        <f>154803425+370467552</f>
        <v>525270977</v>
      </c>
      <c r="P47" s="74">
        <f>+Tabla1513[[#This Row],[VALOR INICIAL DEL CONTRATO CON IVA]]+Tabla1513[[#This Row],[VALOR DE LAS ADICIONES CON IVA]]</f>
        <v>3075107777</v>
      </c>
      <c r="Q47" s="4">
        <v>1126</v>
      </c>
      <c r="R47" s="68" t="s">
        <v>306</v>
      </c>
      <c r="S47" s="75">
        <v>181</v>
      </c>
      <c r="T47" s="76" t="s">
        <v>357</v>
      </c>
      <c r="U47" s="69">
        <v>44410</v>
      </c>
      <c r="V47" s="77">
        <v>45536</v>
      </c>
      <c r="W47" s="77">
        <v>45717</v>
      </c>
      <c r="X47" s="78" t="s">
        <v>445</v>
      </c>
      <c r="Y47" s="64" t="s">
        <v>308</v>
      </c>
      <c r="Z47" s="69"/>
      <c r="AA47" s="34">
        <v>0.95299999999999996</v>
      </c>
      <c r="AB47" s="34">
        <v>0.93899999999999995</v>
      </c>
      <c r="AC47" s="35">
        <v>2887748870</v>
      </c>
      <c r="AD47" s="40"/>
      <c r="AE47" s="79">
        <v>2021</v>
      </c>
    </row>
    <row r="48" spans="1:31" ht="156" x14ac:dyDescent="0.35">
      <c r="A48" s="64" t="s">
        <v>317</v>
      </c>
      <c r="B48" s="65" t="s">
        <v>418</v>
      </c>
      <c r="C48" s="65" t="s">
        <v>43</v>
      </c>
      <c r="D48" s="67" t="s">
        <v>526</v>
      </c>
      <c r="E48" s="68" t="s">
        <v>461</v>
      </c>
      <c r="F48" s="69">
        <v>44421</v>
      </c>
      <c r="G48" s="65" t="s">
        <v>150</v>
      </c>
      <c r="H48" s="71" t="s">
        <v>2627</v>
      </c>
      <c r="I48" s="3">
        <v>592907556</v>
      </c>
      <c r="J48" s="72" t="s">
        <v>84</v>
      </c>
      <c r="K48" s="73">
        <v>900032159</v>
      </c>
      <c r="L48" s="65" t="s">
        <v>108</v>
      </c>
      <c r="M48" s="65" t="s">
        <v>462</v>
      </c>
      <c r="N48" s="68" t="s">
        <v>306</v>
      </c>
      <c r="O48" s="27">
        <v>540090324</v>
      </c>
      <c r="P48" s="74">
        <f>+Tabla1513[[#This Row],[VALOR INICIAL DEL CONTRATO CON IVA]]+Tabla1513[[#This Row],[VALOR DE LAS ADICIONES CON IVA]]</f>
        <v>1132997880</v>
      </c>
      <c r="Q48" s="4">
        <v>1095</v>
      </c>
      <c r="R48" s="68" t="s">
        <v>306</v>
      </c>
      <c r="S48" s="75">
        <v>138</v>
      </c>
      <c r="T48" s="76" t="s">
        <v>357</v>
      </c>
      <c r="U48" s="69">
        <v>44423</v>
      </c>
      <c r="V48" s="77">
        <v>45519</v>
      </c>
      <c r="W48" s="77">
        <v>45657</v>
      </c>
      <c r="X48" s="78" t="s">
        <v>463</v>
      </c>
      <c r="Y48" s="64" t="s">
        <v>403</v>
      </c>
      <c r="Z48" s="69"/>
      <c r="AA48" s="34">
        <v>1</v>
      </c>
      <c r="AB48" s="34">
        <v>0</v>
      </c>
      <c r="AC48" s="35">
        <v>976414155.42999995</v>
      </c>
      <c r="AD48" s="40"/>
      <c r="AE48" s="79">
        <v>2021</v>
      </c>
    </row>
    <row r="49" spans="1:31" ht="143" x14ac:dyDescent="0.35">
      <c r="A49" s="64" t="s">
        <v>317</v>
      </c>
      <c r="B49" s="65" t="s">
        <v>31</v>
      </c>
      <c r="C49" s="65" t="s">
        <v>36</v>
      </c>
      <c r="D49" s="65" t="s">
        <v>353</v>
      </c>
      <c r="E49" s="68" t="s">
        <v>464</v>
      </c>
      <c r="F49" s="69">
        <v>44421</v>
      </c>
      <c r="G49" s="65" t="s">
        <v>113</v>
      </c>
      <c r="H49" s="71" t="s">
        <v>465</v>
      </c>
      <c r="I49" s="3">
        <v>356852708</v>
      </c>
      <c r="J49" s="72" t="s">
        <v>84</v>
      </c>
      <c r="K49" s="73">
        <v>900335814</v>
      </c>
      <c r="L49" s="65" t="s">
        <v>91</v>
      </c>
      <c r="M49" s="65" t="s">
        <v>550</v>
      </c>
      <c r="N49" s="68" t="s">
        <v>357</v>
      </c>
      <c r="O49" s="27"/>
      <c r="P49" s="74">
        <f>+Tabla1513[[#This Row],[VALOR INICIAL DEL CONTRATO CON IVA]]+Tabla1513[[#This Row],[VALOR DE LAS ADICIONES CON IVA]]</f>
        <v>356852708</v>
      </c>
      <c r="Q49" s="4">
        <v>1188</v>
      </c>
      <c r="R49" s="68" t="s">
        <v>357</v>
      </c>
      <c r="S49" s="75"/>
      <c r="T49" s="76" t="s">
        <v>357</v>
      </c>
      <c r="U49" s="69">
        <v>44421</v>
      </c>
      <c r="V49" s="77">
        <v>45609</v>
      </c>
      <c r="W49" s="77">
        <v>45609</v>
      </c>
      <c r="X49" s="70" t="s">
        <v>424</v>
      </c>
      <c r="Y49" s="64" t="s">
        <v>639</v>
      </c>
      <c r="Z49" s="69">
        <v>45642</v>
      </c>
      <c r="AA49" s="34">
        <v>1</v>
      </c>
      <c r="AB49" s="34">
        <v>1</v>
      </c>
      <c r="AC49" s="35">
        <v>356852708</v>
      </c>
      <c r="AD49" s="40"/>
      <c r="AE49" s="79">
        <v>2021</v>
      </c>
    </row>
    <row r="50" spans="1:31" ht="143" x14ac:dyDescent="0.35">
      <c r="A50" s="64" t="s">
        <v>317</v>
      </c>
      <c r="B50" s="65" t="s">
        <v>31</v>
      </c>
      <c r="C50" s="65" t="s">
        <v>37</v>
      </c>
      <c r="D50" s="65" t="s">
        <v>397</v>
      </c>
      <c r="E50" s="68" t="s">
        <v>466</v>
      </c>
      <c r="F50" s="69">
        <v>44476</v>
      </c>
      <c r="G50" s="65" t="s">
        <v>150</v>
      </c>
      <c r="H50" s="71" t="s">
        <v>467</v>
      </c>
      <c r="I50" s="3">
        <v>1421288400</v>
      </c>
      <c r="J50" s="72" t="s">
        <v>84</v>
      </c>
      <c r="K50" s="73">
        <v>804013213</v>
      </c>
      <c r="L50" s="65" t="s">
        <v>111</v>
      </c>
      <c r="M50" s="65" t="s">
        <v>2289</v>
      </c>
      <c r="N50" s="68" t="s">
        <v>306</v>
      </c>
      <c r="O50" s="27">
        <v>1421288400</v>
      </c>
      <c r="P50" s="74">
        <f>+Tabla1513[[#This Row],[VALOR INICIAL DEL CONTRATO CON IVA]]+Tabla1513[[#This Row],[VALOR DE LAS ADICIONES CON IVA]]</f>
        <v>2842576800</v>
      </c>
      <c r="Q50" s="4">
        <v>730</v>
      </c>
      <c r="R50" s="68" t="s">
        <v>306</v>
      </c>
      <c r="S50" s="75">
        <v>731</v>
      </c>
      <c r="T50" s="76" t="s">
        <v>357</v>
      </c>
      <c r="U50" s="69">
        <v>44481</v>
      </c>
      <c r="V50" s="77">
        <v>45211</v>
      </c>
      <c r="W50" s="77">
        <v>45942</v>
      </c>
      <c r="X50" s="78" t="s">
        <v>468</v>
      </c>
      <c r="Y50" s="64" t="s">
        <v>308</v>
      </c>
      <c r="Z50" s="69"/>
      <c r="AA50" s="34">
        <v>0.79169999999999996</v>
      </c>
      <c r="AB50" s="34">
        <v>0.76</v>
      </c>
      <c r="AC50" s="35">
        <v>2167639120</v>
      </c>
      <c r="AD50" s="40" t="s">
        <v>2676</v>
      </c>
      <c r="AE50" s="79">
        <v>2021</v>
      </c>
    </row>
    <row r="51" spans="1:31" ht="247" x14ac:dyDescent="0.35">
      <c r="A51" s="64" t="s">
        <v>317</v>
      </c>
      <c r="B51" s="65" t="s">
        <v>31</v>
      </c>
      <c r="C51" s="65" t="s">
        <v>36</v>
      </c>
      <c r="D51" s="67" t="s">
        <v>526</v>
      </c>
      <c r="E51" s="68" t="s">
        <v>469</v>
      </c>
      <c r="F51" s="69">
        <v>44494</v>
      </c>
      <c r="G51" s="65" t="s">
        <v>142</v>
      </c>
      <c r="H51" s="71" t="s">
        <v>470</v>
      </c>
      <c r="I51" s="3">
        <v>243036613</v>
      </c>
      <c r="J51" s="72" t="s">
        <v>84</v>
      </c>
      <c r="K51" s="73">
        <v>830068179</v>
      </c>
      <c r="L51" s="65" t="s">
        <v>103</v>
      </c>
      <c r="M51" s="65" t="s">
        <v>471</v>
      </c>
      <c r="N51" s="68" t="s">
        <v>357</v>
      </c>
      <c r="O51" s="27"/>
      <c r="P51" s="74">
        <f>+Tabla1513[[#This Row],[VALOR INICIAL DEL CONTRATO CON IVA]]+Tabla1513[[#This Row],[VALOR DE LAS ADICIONES CON IVA]]</f>
        <v>243036613</v>
      </c>
      <c r="Q51" s="4">
        <v>1188</v>
      </c>
      <c r="R51" s="68" t="s">
        <v>357</v>
      </c>
      <c r="S51" s="75"/>
      <c r="T51" s="76" t="s">
        <v>357</v>
      </c>
      <c r="U51" s="69">
        <v>44516</v>
      </c>
      <c r="V51" s="77">
        <v>45704</v>
      </c>
      <c r="W51" s="77">
        <v>45704</v>
      </c>
      <c r="X51" s="70" t="s">
        <v>424</v>
      </c>
      <c r="Y51" s="64" t="s">
        <v>308</v>
      </c>
      <c r="Z51" s="69"/>
      <c r="AA51" s="34">
        <v>0.97</v>
      </c>
      <c r="AB51" s="34">
        <v>0.99</v>
      </c>
      <c r="AC51" s="35">
        <v>240836262</v>
      </c>
      <c r="AD51" s="40"/>
      <c r="AE51" s="79">
        <v>2021</v>
      </c>
    </row>
    <row r="52" spans="1:31" ht="143" x14ac:dyDescent="0.35">
      <c r="A52" s="64" t="s">
        <v>317</v>
      </c>
      <c r="B52" s="65" t="s">
        <v>418</v>
      </c>
      <c r="C52" s="65" t="s">
        <v>45</v>
      </c>
      <c r="D52" s="67" t="s">
        <v>526</v>
      </c>
      <c r="E52" s="68" t="s">
        <v>472</v>
      </c>
      <c r="F52" s="69">
        <v>44475</v>
      </c>
      <c r="G52" s="65" t="s">
        <v>150</v>
      </c>
      <c r="H52" s="71" t="s">
        <v>473</v>
      </c>
      <c r="I52" s="80">
        <v>651288083</v>
      </c>
      <c r="J52" s="72" t="s">
        <v>84</v>
      </c>
      <c r="K52" s="73">
        <v>900635607</v>
      </c>
      <c r="L52" s="65" t="s">
        <v>85</v>
      </c>
      <c r="M52" s="65" t="s">
        <v>474</v>
      </c>
      <c r="N52" s="68" t="s">
        <v>306</v>
      </c>
      <c r="O52" s="27">
        <v>413927778</v>
      </c>
      <c r="P52" s="74">
        <f>+Tabla1513[[#This Row],[VALOR INICIAL DEL CONTRATO CON IVA]]+Tabla1513[[#This Row],[VALOR DE LAS ADICIONES CON IVA]]</f>
        <v>1065215861</v>
      </c>
      <c r="Q52" s="4">
        <v>1096</v>
      </c>
      <c r="R52" s="68" t="s">
        <v>357</v>
      </c>
      <c r="S52" s="75"/>
      <c r="T52" s="76" t="s">
        <v>357</v>
      </c>
      <c r="U52" s="69">
        <v>44475</v>
      </c>
      <c r="V52" s="77">
        <v>45571</v>
      </c>
      <c r="W52" s="77">
        <v>45571</v>
      </c>
      <c r="X52" s="78" t="s">
        <v>475</v>
      </c>
      <c r="Y52" s="64" t="s">
        <v>639</v>
      </c>
      <c r="Z52" s="69">
        <v>45678</v>
      </c>
      <c r="AA52" s="34">
        <v>1</v>
      </c>
      <c r="AB52" s="34">
        <v>0.98</v>
      </c>
      <c r="AC52" s="35">
        <v>1040908524</v>
      </c>
      <c r="AD52" s="40" t="s">
        <v>2677</v>
      </c>
      <c r="AE52" s="79">
        <v>2021</v>
      </c>
    </row>
    <row r="53" spans="1:31" ht="143" x14ac:dyDescent="0.35">
      <c r="A53" s="64" t="s">
        <v>317</v>
      </c>
      <c r="B53" s="65" t="s">
        <v>418</v>
      </c>
      <c r="C53" s="65" t="s">
        <v>45</v>
      </c>
      <c r="D53" s="67" t="s">
        <v>526</v>
      </c>
      <c r="E53" s="68" t="s">
        <v>476</v>
      </c>
      <c r="F53" s="69">
        <v>44529</v>
      </c>
      <c r="G53" s="65" t="s">
        <v>150</v>
      </c>
      <c r="H53" s="71" t="s">
        <v>473</v>
      </c>
      <c r="I53" s="80">
        <v>122654489</v>
      </c>
      <c r="J53" s="72" t="s">
        <v>84</v>
      </c>
      <c r="K53" s="73">
        <v>941677765</v>
      </c>
      <c r="L53" s="65" t="s">
        <v>126</v>
      </c>
      <c r="M53" s="65" t="s">
        <v>478</v>
      </c>
      <c r="N53" s="68" t="s">
        <v>306</v>
      </c>
      <c r="O53" s="27">
        <v>127392000</v>
      </c>
      <c r="P53" s="74">
        <f>+Tabla1513[[#This Row],[VALOR INICIAL DEL CONTRATO CON IVA]]+Tabla1513[[#This Row],[VALOR DE LAS ADICIONES CON IVA]]</f>
        <v>250046489</v>
      </c>
      <c r="Q53" s="4">
        <v>1096</v>
      </c>
      <c r="R53" s="68" t="s">
        <v>306</v>
      </c>
      <c r="S53" s="75">
        <v>1067</v>
      </c>
      <c r="T53" s="76" t="s">
        <v>357</v>
      </c>
      <c r="U53" s="69">
        <v>44529</v>
      </c>
      <c r="V53" s="77">
        <v>45625</v>
      </c>
      <c r="W53" s="77">
        <v>46692</v>
      </c>
      <c r="X53" s="78" t="s">
        <v>475</v>
      </c>
      <c r="Y53" s="64" t="s">
        <v>308</v>
      </c>
      <c r="Z53" s="69"/>
      <c r="AA53" s="34">
        <v>0.51</v>
      </c>
      <c r="AB53" s="34">
        <v>0.4</v>
      </c>
      <c r="AC53" s="35">
        <v>102812161</v>
      </c>
      <c r="AD53" s="40"/>
      <c r="AE53" s="79">
        <v>2021</v>
      </c>
    </row>
    <row r="54" spans="1:31" ht="156" x14ac:dyDescent="0.35">
      <c r="A54" s="64" t="s">
        <v>317</v>
      </c>
      <c r="B54" s="65" t="s">
        <v>11</v>
      </c>
      <c r="C54" s="65" t="s">
        <v>12</v>
      </c>
      <c r="D54" s="67" t="s">
        <v>526</v>
      </c>
      <c r="E54" s="68" t="s">
        <v>479</v>
      </c>
      <c r="F54" s="69">
        <v>44547</v>
      </c>
      <c r="G54" s="65" t="s">
        <v>150</v>
      </c>
      <c r="H54" s="71" t="s">
        <v>480</v>
      </c>
      <c r="I54" s="3">
        <v>689676000</v>
      </c>
      <c r="J54" s="72" t="s">
        <v>84</v>
      </c>
      <c r="K54" s="73">
        <v>860002400</v>
      </c>
      <c r="L54" s="65" t="s">
        <v>97</v>
      </c>
      <c r="M54" s="65" t="s">
        <v>481</v>
      </c>
      <c r="N54" s="68" t="s">
        <v>306</v>
      </c>
      <c r="O54" s="27">
        <f>88568393+39543028</f>
        <v>128111421</v>
      </c>
      <c r="P54" s="74">
        <f>+Tabla1513[[#This Row],[VALOR INICIAL DEL CONTRATO CON IVA]]+Tabla1513[[#This Row],[VALOR DE LAS ADICIONES CON IVA]]</f>
        <v>817787421</v>
      </c>
      <c r="Q54" s="4">
        <v>1095</v>
      </c>
      <c r="R54" s="68" t="s">
        <v>357</v>
      </c>
      <c r="S54" s="75"/>
      <c r="T54" s="76" t="s">
        <v>357</v>
      </c>
      <c r="U54" s="69">
        <v>44562</v>
      </c>
      <c r="V54" s="77">
        <v>45657</v>
      </c>
      <c r="W54" s="77">
        <v>45657</v>
      </c>
      <c r="X54" s="81" t="s">
        <v>402</v>
      </c>
      <c r="Y54" s="64" t="s">
        <v>403</v>
      </c>
      <c r="Z54" s="69"/>
      <c r="AA54" s="34">
        <v>1</v>
      </c>
      <c r="AB54" s="34">
        <v>0.93</v>
      </c>
      <c r="AC54" s="35">
        <v>761529029</v>
      </c>
      <c r="AD54" s="40"/>
      <c r="AE54" s="79">
        <v>2021</v>
      </c>
    </row>
    <row r="55" spans="1:31" ht="101.5" x14ac:dyDescent="0.35">
      <c r="A55" s="64" t="s">
        <v>317</v>
      </c>
      <c r="B55" s="65" t="s">
        <v>409</v>
      </c>
      <c r="C55" s="65" t="s">
        <v>68</v>
      </c>
      <c r="D55" s="65" t="s">
        <v>397</v>
      </c>
      <c r="E55" s="68" t="s">
        <v>482</v>
      </c>
      <c r="F55" s="69">
        <v>44547</v>
      </c>
      <c r="G55" s="65" t="s">
        <v>150</v>
      </c>
      <c r="H55" s="71" t="s">
        <v>2628</v>
      </c>
      <c r="I55" s="3">
        <v>47341056281</v>
      </c>
      <c r="J55" s="72" t="s">
        <v>84</v>
      </c>
      <c r="K55" s="73">
        <v>800244309</v>
      </c>
      <c r="L55" s="65" t="s">
        <v>91</v>
      </c>
      <c r="M55" s="65" t="s">
        <v>483</v>
      </c>
      <c r="N55" s="68" t="s">
        <v>306</v>
      </c>
      <c r="O55" s="27">
        <v>13964026328</v>
      </c>
      <c r="P55" s="74">
        <f>+Tabla1513[[#This Row],[VALOR INICIAL DEL CONTRATO CON IVA]]+Tabla1513[[#This Row],[VALOR DE LAS ADICIONES CON IVA]]</f>
        <v>61305082609</v>
      </c>
      <c r="Q55" s="4">
        <v>737</v>
      </c>
      <c r="R55" s="68" t="s">
        <v>306</v>
      </c>
      <c r="S55" s="75">
        <v>152</v>
      </c>
      <c r="T55" s="76" t="s">
        <v>357</v>
      </c>
      <c r="U55" s="69">
        <v>44554</v>
      </c>
      <c r="V55" s="77">
        <v>45291</v>
      </c>
      <c r="W55" s="77">
        <v>45443</v>
      </c>
      <c r="X55" s="78" t="s">
        <v>484</v>
      </c>
      <c r="Y55" s="64" t="s">
        <v>639</v>
      </c>
      <c r="Z55" s="69">
        <v>45614</v>
      </c>
      <c r="AA55" s="34">
        <v>1</v>
      </c>
      <c r="AB55" s="34">
        <v>0.93410000000000004</v>
      </c>
      <c r="AC55" s="35">
        <v>31090851502</v>
      </c>
      <c r="AD55" s="40"/>
      <c r="AE55" s="79">
        <v>2021</v>
      </c>
    </row>
    <row r="56" spans="1:31" ht="104" x14ac:dyDescent="0.35">
      <c r="A56" s="64" t="s">
        <v>317</v>
      </c>
      <c r="B56" s="65" t="s">
        <v>11</v>
      </c>
      <c r="C56" s="65" t="s">
        <v>318</v>
      </c>
      <c r="D56" s="67" t="s">
        <v>526</v>
      </c>
      <c r="E56" s="68" t="s">
        <v>485</v>
      </c>
      <c r="F56" s="69">
        <v>44553</v>
      </c>
      <c r="G56" s="65" t="s">
        <v>142</v>
      </c>
      <c r="H56" s="71" t="s">
        <v>1562</v>
      </c>
      <c r="I56" s="3">
        <v>22527331</v>
      </c>
      <c r="J56" s="72" t="s">
        <v>84</v>
      </c>
      <c r="K56" s="73">
        <v>900129621</v>
      </c>
      <c r="L56" s="65" t="s">
        <v>108</v>
      </c>
      <c r="M56" s="65" t="s">
        <v>1563</v>
      </c>
      <c r="N56" s="68" t="s">
        <v>357</v>
      </c>
      <c r="O56" s="27"/>
      <c r="P56" s="74">
        <f>+Tabla1513[[#This Row],[VALOR INICIAL DEL CONTRATO CON IVA]]+Tabla1513[[#This Row],[VALOR DE LAS ADICIONES CON IVA]]</f>
        <v>22527331</v>
      </c>
      <c r="Q56" s="4">
        <v>1096</v>
      </c>
      <c r="R56" s="68" t="s">
        <v>357</v>
      </c>
      <c r="S56" s="75"/>
      <c r="T56" s="76" t="s">
        <v>357</v>
      </c>
      <c r="U56" s="69">
        <v>44563</v>
      </c>
      <c r="V56" s="77">
        <v>45659</v>
      </c>
      <c r="W56" s="77">
        <v>45659</v>
      </c>
      <c r="X56" s="70" t="s">
        <v>2268</v>
      </c>
      <c r="Y56" s="64" t="s">
        <v>308</v>
      </c>
      <c r="Z56" s="69"/>
      <c r="AA56" s="34">
        <v>1</v>
      </c>
      <c r="AB56" s="34">
        <v>0.7</v>
      </c>
      <c r="AC56" s="35">
        <v>15681157</v>
      </c>
      <c r="AD56" s="40"/>
      <c r="AE56" s="79">
        <v>2021</v>
      </c>
    </row>
    <row r="57" spans="1:31" ht="91" x14ac:dyDescent="0.35">
      <c r="A57" s="64" t="s">
        <v>317</v>
      </c>
      <c r="B57" s="65" t="s">
        <v>418</v>
      </c>
      <c r="C57" s="65" t="s">
        <v>43</v>
      </c>
      <c r="D57" s="67" t="s">
        <v>526</v>
      </c>
      <c r="E57" s="68" t="s">
        <v>487</v>
      </c>
      <c r="F57" s="69">
        <v>44553</v>
      </c>
      <c r="G57" s="65" t="s">
        <v>150</v>
      </c>
      <c r="H57" s="71" t="s">
        <v>2629</v>
      </c>
      <c r="I57" s="3">
        <v>191452173</v>
      </c>
      <c r="J57" s="72" t="s">
        <v>84</v>
      </c>
      <c r="K57" s="73">
        <v>800135532</v>
      </c>
      <c r="L57" s="65" t="s">
        <v>123</v>
      </c>
      <c r="M57" s="65" t="s">
        <v>488</v>
      </c>
      <c r="N57" s="68" t="s">
        <v>306</v>
      </c>
      <c r="O57" s="27">
        <v>58200059</v>
      </c>
      <c r="P57" s="74">
        <f>+Tabla1513[[#This Row],[VALOR INICIAL DEL CONTRATO CON IVA]]+Tabla1513[[#This Row],[VALOR DE LAS ADICIONES CON IVA]]</f>
        <v>249652232</v>
      </c>
      <c r="Q57" s="4">
        <v>819</v>
      </c>
      <c r="R57" s="68" t="s">
        <v>306</v>
      </c>
      <c r="S57" s="75">
        <v>245</v>
      </c>
      <c r="T57" s="76" t="s">
        <v>357</v>
      </c>
      <c r="U57" s="69">
        <v>44593</v>
      </c>
      <c r="V57" s="77">
        <v>45412</v>
      </c>
      <c r="W57" s="77">
        <v>45657</v>
      </c>
      <c r="X57" s="78" t="s">
        <v>463</v>
      </c>
      <c r="Y57" s="64" t="s">
        <v>403</v>
      </c>
      <c r="Z57" s="69"/>
      <c r="AA57" s="34">
        <v>1</v>
      </c>
      <c r="AB57" s="34">
        <v>0.79</v>
      </c>
      <c r="AC57" s="35">
        <v>198276282.41</v>
      </c>
      <c r="AD57" s="40" t="s">
        <v>2678</v>
      </c>
      <c r="AE57" s="79">
        <v>2021</v>
      </c>
    </row>
    <row r="58" spans="1:31" ht="78" x14ac:dyDescent="0.35">
      <c r="A58" s="64" t="s">
        <v>317</v>
      </c>
      <c r="B58" s="65" t="s">
        <v>31</v>
      </c>
      <c r="C58" s="65" t="s">
        <v>39</v>
      </c>
      <c r="D58" s="67" t="s">
        <v>526</v>
      </c>
      <c r="E58" s="68" t="s">
        <v>489</v>
      </c>
      <c r="F58" s="69">
        <v>44559</v>
      </c>
      <c r="G58" s="70" t="s">
        <v>122</v>
      </c>
      <c r="H58" s="71" t="s">
        <v>490</v>
      </c>
      <c r="I58" s="3">
        <v>874974588</v>
      </c>
      <c r="J58" s="72" t="s">
        <v>84</v>
      </c>
      <c r="K58" s="73">
        <v>830141011</v>
      </c>
      <c r="L58" s="65" t="s">
        <v>117</v>
      </c>
      <c r="M58" s="65" t="s">
        <v>491</v>
      </c>
      <c r="N58" s="68" t="s">
        <v>306</v>
      </c>
      <c r="O58" s="27">
        <v>178739466</v>
      </c>
      <c r="P58" s="74">
        <f>+Tabla1513[[#This Row],[VALOR INICIAL DEL CONTRATO CON IVA]]+Tabla1513[[#This Row],[VALOR DE LAS ADICIONES CON IVA]]</f>
        <v>1053714054</v>
      </c>
      <c r="Q58" s="4">
        <v>1096</v>
      </c>
      <c r="R58" s="68" t="s">
        <v>357</v>
      </c>
      <c r="S58" s="75"/>
      <c r="T58" s="76" t="s">
        <v>357</v>
      </c>
      <c r="U58" s="69">
        <v>44559</v>
      </c>
      <c r="V58" s="77">
        <v>45655</v>
      </c>
      <c r="W58" s="77">
        <v>45655</v>
      </c>
      <c r="X58" s="78" t="s">
        <v>2785</v>
      </c>
      <c r="Y58" s="64" t="s">
        <v>403</v>
      </c>
      <c r="Z58" s="69"/>
      <c r="AA58" s="34">
        <v>1</v>
      </c>
      <c r="AB58" s="34">
        <v>0.85599999999999998</v>
      </c>
      <c r="AC58" s="35">
        <v>902279381</v>
      </c>
      <c r="AD58" s="40" t="s">
        <v>2679</v>
      </c>
      <c r="AE58" s="79">
        <v>2021</v>
      </c>
    </row>
    <row r="59" spans="1:31" ht="91" x14ac:dyDescent="0.35">
      <c r="A59" s="64" t="s">
        <v>317</v>
      </c>
      <c r="B59" s="65" t="s">
        <v>31</v>
      </c>
      <c r="C59" s="65" t="s">
        <v>37</v>
      </c>
      <c r="D59" s="65" t="s">
        <v>353</v>
      </c>
      <c r="E59" s="68" t="s">
        <v>493</v>
      </c>
      <c r="F59" s="69">
        <v>44561</v>
      </c>
      <c r="G59" s="65" t="s">
        <v>150</v>
      </c>
      <c r="H59" s="71" t="s">
        <v>494</v>
      </c>
      <c r="I59" s="3">
        <v>1981297680</v>
      </c>
      <c r="J59" s="72" t="s">
        <v>84</v>
      </c>
      <c r="K59" s="73">
        <v>900387076</v>
      </c>
      <c r="L59" s="65" t="s">
        <v>111</v>
      </c>
      <c r="M59" s="65" t="s">
        <v>495</v>
      </c>
      <c r="N59" s="68" t="s">
        <v>357</v>
      </c>
      <c r="O59" s="27"/>
      <c r="P59" s="74">
        <f>+Tabla1513[[#This Row],[VALOR INICIAL DEL CONTRATO CON IVA]]+Tabla1513[[#This Row],[VALOR DE LAS ADICIONES CON IVA]]</f>
        <v>1981297680</v>
      </c>
      <c r="Q59" s="4">
        <v>1095</v>
      </c>
      <c r="R59" s="68" t="s">
        <v>357</v>
      </c>
      <c r="S59" s="75"/>
      <c r="T59" s="76" t="s">
        <v>357</v>
      </c>
      <c r="U59" s="69">
        <v>44562</v>
      </c>
      <c r="V59" s="77">
        <v>45657</v>
      </c>
      <c r="W59" s="77">
        <v>45657</v>
      </c>
      <c r="X59" s="78" t="s">
        <v>496</v>
      </c>
      <c r="Y59" s="64" t="s">
        <v>403</v>
      </c>
      <c r="Z59" s="69"/>
      <c r="AA59" s="34">
        <v>1</v>
      </c>
      <c r="AB59" s="34">
        <v>1</v>
      </c>
      <c r="AC59" s="35">
        <v>2089394527.6800001</v>
      </c>
      <c r="AD59" s="40"/>
      <c r="AE59" s="79">
        <v>2021</v>
      </c>
    </row>
    <row r="60" spans="1:31" ht="143" x14ac:dyDescent="0.35">
      <c r="A60" s="64" t="s">
        <v>317</v>
      </c>
      <c r="B60" s="65" t="s">
        <v>11</v>
      </c>
      <c r="C60" s="65" t="s">
        <v>12</v>
      </c>
      <c r="D60" s="67" t="s">
        <v>526</v>
      </c>
      <c r="E60" s="68" t="s">
        <v>504</v>
      </c>
      <c r="F60" s="69">
        <v>44399</v>
      </c>
      <c r="G60" s="70" t="s">
        <v>119</v>
      </c>
      <c r="H60" s="71" t="s">
        <v>1870</v>
      </c>
      <c r="I60" s="3">
        <v>11900000</v>
      </c>
      <c r="J60" s="72" t="s">
        <v>84</v>
      </c>
      <c r="K60" s="73">
        <v>901180586</v>
      </c>
      <c r="L60" s="65" t="s">
        <v>103</v>
      </c>
      <c r="M60" s="65" t="s">
        <v>505</v>
      </c>
      <c r="N60" s="68" t="s">
        <v>357</v>
      </c>
      <c r="O60" s="27"/>
      <c r="P60" s="74">
        <f>+Tabla1513[[#This Row],[VALOR INICIAL DEL CONTRATO CON IVA]]+Tabla1513[[#This Row],[VALOR DE LAS ADICIONES CON IVA]]</f>
        <v>11900000</v>
      </c>
      <c r="Q60" s="4">
        <v>157</v>
      </c>
      <c r="R60" s="68" t="s">
        <v>306</v>
      </c>
      <c r="S60" s="75">
        <v>157</v>
      </c>
      <c r="T60" s="76" t="s">
        <v>357</v>
      </c>
      <c r="U60" s="69">
        <v>44404</v>
      </c>
      <c r="V60" s="77">
        <v>44561</v>
      </c>
      <c r="W60" s="77">
        <v>45473</v>
      </c>
      <c r="X60" s="78" t="s">
        <v>538</v>
      </c>
      <c r="Y60" s="64" t="s">
        <v>639</v>
      </c>
      <c r="Z60" s="69">
        <v>45581</v>
      </c>
      <c r="AA60" s="34">
        <v>1</v>
      </c>
      <c r="AB60" s="34">
        <v>1</v>
      </c>
      <c r="AC60" s="35">
        <v>11900000</v>
      </c>
      <c r="AD60" s="40"/>
      <c r="AE60" s="79">
        <v>2021</v>
      </c>
    </row>
    <row r="61" spans="1:31" ht="156" x14ac:dyDescent="0.35">
      <c r="A61" s="64" t="s">
        <v>317</v>
      </c>
      <c r="B61" s="65" t="s">
        <v>506</v>
      </c>
      <c r="C61" s="70" t="s">
        <v>507</v>
      </c>
      <c r="D61" s="67" t="s">
        <v>526</v>
      </c>
      <c r="E61" s="68" t="s">
        <v>508</v>
      </c>
      <c r="F61" s="69">
        <v>44469</v>
      </c>
      <c r="G61" s="65" t="s">
        <v>150</v>
      </c>
      <c r="H61" s="71" t="s">
        <v>509</v>
      </c>
      <c r="I61" s="3">
        <v>1224200</v>
      </c>
      <c r="J61" s="72" t="s">
        <v>84</v>
      </c>
      <c r="K61" s="73">
        <v>900228799</v>
      </c>
      <c r="L61" s="65" t="s">
        <v>85</v>
      </c>
      <c r="M61" s="65" t="s">
        <v>510</v>
      </c>
      <c r="N61" s="68" t="s">
        <v>357</v>
      </c>
      <c r="O61" s="27"/>
      <c r="P61" s="74">
        <f>+Tabla1513[[#This Row],[VALOR INICIAL DEL CONTRATO CON IVA]]+Tabla1513[[#This Row],[VALOR DE LAS ADICIONES CON IVA]]</f>
        <v>1224200</v>
      </c>
      <c r="Q61" s="4">
        <v>1096</v>
      </c>
      <c r="R61" s="68" t="s">
        <v>357</v>
      </c>
      <c r="S61" s="75"/>
      <c r="T61" s="76" t="s">
        <v>357</v>
      </c>
      <c r="U61" s="69">
        <v>44442</v>
      </c>
      <c r="V61" s="77">
        <v>45538</v>
      </c>
      <c r="W61" s="77">
        <v>45538</v>
      </c>
      <c r="X61" s="78" t="s">
        <v>511</v>
      </c>
      <c r="Y61" s="64" t="s">
        <v>520</v>
      </c>
      <c r="Z61" s="69"/>
      <c r="AA61" s="34">
        <v>1</v>
      </c>
      <c r="AB61" s="34">
        <v>1</v>
      </c>
      <c r="AC61" s="35">
        <v>1224200</v>
      </c>
      <c r="AD61" s="40"/>
      <c r="AE61" s="79">
        <v>2021</v>
      </c>
    </row>
    <row r="62" spans="1:31" ht="117" x14ac:dyDescent="0.35">
      <c r="A62" s="64" t="s">
        <v>317</v>
      </c>
      <c r="B62" s="65" t="s">
        <v>11</v>
      </c>
      <c r="C62" s="65" t="s">
        <v>318</v>
      </c>
      <c r="D62" s="65" t="s">
        <v>397</v>
      </c>
      <c r="E62" s="68" t="s">
        <v>521</v>
      </c>
      <c r="F62" s="69">
        <v>44631</v>
      </c>
      <c r="G62" s="65" t="s">
        <v>522</v>
      </c>
      <c r="H62" s="71" t="s">
        <v>523</v>
      </c>
      <c r="I62" s="3">
        <v>4710281078</v>
      </c>
      <c r="J62" s="72" t="s">
        <v>84</v>
      </c>
      <c r="K62" s="73">
        <v>860518504</v>
      </c>
      <c r="L62" s="65" t="s">
        <v>111</v>
      </c>
      <c r="M62" s="65" t="s">
        <v>524</v>
      </c>
      <c r="N62" s="68" t="s">
        <v>306</v>
      </c>
      <c r="O62" s="27">
        <v>529655974</v>
      </c>
      <c r="P62" s="74">
        <f>+Tabla1513[[#This Row],[VALOR INICIAL DEL CONTRATO CON IVA]]+Tabla1513[[#This Row],[VALOR DE LAS ADICIONES CON IVA]]</f>
        <v>5239937052</v>
      </c>
      <c r="Q62" s="4">
        <v>1085</v>
      </c>
      <c r="R62" s="68" t="s">
        <v>357</v>
      </c>
      <c r="S62" s="75"/>
      <c r="T62" s="76" t="s">
        <v>357</v>
      </c>
      <c r="U62" s="69">
        <v>44634</v>
      </c>
      <c r="V62" s="77">
        <v>45719</v>
      </c>
      <c r="W62" s="77">
        <v>45719</v>
      </c>
      <c r="X62" s="70" t="s">
        <v>2268</v>
      </c>
      <c r="Y62" s="64" t="s">
        <v>308</v>
      </c>
      <c r="Z62" s="69"/>
      <c r="AA62" s="34">
        <v>0.94</v>
      </c>
      <c r="AB62" s="34">
        <v>0.91</v>
      </c>
      <c r="AC62" s="35">
        <v>4751934821</v>
      </c>
      <c r="AD62" s="40"/>
      <c r="AE62" s="79">
        <v>2022</v>
      </c>
    </row>
    <row r="63" spans="1:31" ht="286" x14ac:dyDescent="0.35">
      <c r="A63" s="64" t="s">
        <v>317</v>
      </c>
      <c r="B63" s="65" t="s">
        <v>409</v>
      </c>
      <c r="C63" s="65" t="s">
        <v>66</v>
      </c>
      <c r="D63" s="67" t="s">
        <v>526</v>
      </c>
      <c r="E63" s="68" t="s">
        <v>527</v>
      </c>
      <c r="F63" s="69">
        <v>44741</v>
      </c>
      <c r="G63" s="65" t="s">
        <v>150</v>
      </c>
      <c r="H63" s="71" t="s">
        <v>528</v>
      </c>
      <c r="I63" s="3">
        <v>1725000000</v>
      </c>
      <c r="J63" s="72" t="s">
        <v>84</v>
      </c>
      <c r="K63" s="73">
        <v>900532339</v>
      </c>
      <c r="L63" s="65" t="s">
        <v>123</v>
      </c>
      <c r="M63" s="65" t="s">
        <v>529</v>
      </c>
      <c r="N63" s="68" t="s">
        <v>357</v>
      </c>
      <c r="O63" s="27"/>
      <c r="P63" s="74">
        <f>+Tabla1513[[#This Row],[VALOR INICIAL DEL CONTRATO CON IVA]]+Tabla1513[[#This Row],[VALOR DE LAS ADICIONES CON IVA]]</f>
        <v>1725000000</v>
      </c>
      <c r="Q63" s="4">
        <v>1095</v>
      </c>
      <c r="R63" s="68" t="s">
        <v>357</v>
      </c>
      <c r="S63" s="65"/>
      <c r="T63" s="76" t="s">
        <v>357</v>
      </c>
      <c r="U63" s="69">
        <v>44743</v>
      </c>
      <c r="V63" s="77">
        <v>45838</v>
      </c>
      <c r="W63" s="77">
        <v>45838</v>
      </c>
      <c r="X63" s="70" t="s">
        <v>530</v>
      </c>
      <c r="Y63" s="64" t="s">
        <v>308</v>
      </c>
      <c r="Z63" s="69"/>
      <c r="AA63" s="34">
        <v>1</v>
      </c>
      <c r="AB63" s="34">
        <v>1</v>
      </c>
      <c r="AC63" s="35">
        <v>1198778750</v>
      </c>
      <c r="AD63" s="40"/>
      <c r="AE63" s="79">
        <v>2022</v>
      </c>
    </row>
    <row r="64" spans="1:31" ht="130" x14ac:dyDescent="0.35">
      <c r="A64" s="64" t="s">
        <v>317</v>
      </c>
      <c r="B64" s="65" t="s">
        <v>11</v>
      </c>
      <c r="C64" s="65" t="s">
        <v>318</v>
      </c>
      <c r="D64" s="65" t="s">
        <v>397</v>
      </c>
      <c r="E64" s="68" t="s">
        <v>531</v>
      </c>
      <c r="F64" s="69">
        <v>44743</v>
      </c>
      <c r="G64" s="65" t="s">
        <v>532</v>
      </c>
      <c r="H64" s="71" t="s">
        <v>533</v>
      </c>
      <c r="I64" s="3">
        <v>2461995657</v>
      </c>
      <c r="J64" s="72" t="s">
        <v>84</v>
      </c>
      <c r="K64" s="73">
        <v>804016472</v>
      </c>
      <c r="L64" s="65" t="s">
        <v>91</v>
      </c>
      <c r="M64" s="65" t="s">
        <v>534</v>
      </c>
      <c r="N64" s="68" t="s">
        <v>306</v>
      </c>
      <c r="O64" s="27">
        <v>248983463</v>
      </c>
      <c r="P64" s="74">
        <f>+Tabla1513[[#This Row],[VALOR INICIAL DEL CONTRATO CON IVA]]+Tabla1513[[#This Row],[VALOR DE LAS ADICIONES CON IVA]]</f>
        <v>2710979120</v>
      </c>
      <c r="Q64" s="4">
        <v>730</v>
      </c>
      <c r="R64" s="68" t="s">
        <v>357</v>
      </c>
      <c r="S64" s="65"/>
      <c r="T64" s="76" t="s">
        <v>357</v>
      </c>
      <c r="U64" s="69">
        <v>44747</v>
      </c>
      <c r="V64" s="77">
        <v>45477</v>
      </c>
      <c r="W64" s="77">
        <v>45477</v>
      </c>
      <c r="X64" s="70" t="s">
        <v>525</v>
      </c>
      <c r="Y64" s="64" t="s">
        <v>639</v>
      </c>
      <c r="Z64" s="69">
        <v>45558</v>
      </c>
      <c r="AA64" s="34">
        <v>1</v>
      </c>
      <c r="AB64" s="34">
        <v>1</v>
      </c>
      <c r="AC64" s="35">
        <v>2677641550</v>
      </c>
      <c r="AD64" s="36" t="s">
        <v>2318</v>
      </c>
      <c r="AE64" s="79">
        <v>2022</v>
      </c>
    </row>
    <row r="65" spans="1:31" ht="104" x14ac:dyDescent="0.35">
      <c r="A65" s="64" t="s">
        <v>317</v>
      </c>
      <c r="B65" s="65" t="s">
        <v>11</v>
      </c>
      <c r="C65" s="65" t="s">
        <v>396</v>
      </c>
      <c r="D65" s="65" t="s">
        <v>397</v>
      </c>
      <c r="E65" s="68" t="s">
        <v>535</v>
      </c>
      <c r="F65" s="69">
        <v>44748</v>
      </c>
      <c r="G65" s="65" t="s">
        <v>150</v>
      </c>
      <c r="H65" s="71" t="s">
        <v>536</v>
      </c>
      <c r="I65" s="3">
        <v>1231610999</v>
      </c>
      <c r="J65" s="72" t="s">
        <v>84</v>
      </c>
      <c r="K65" s="73">
        <v>860015826</v>
      </c>
      <c r="L65" s="65" t="s">
        <v>97</v>
      </c>
      <c r="M65" s="65" t="s">
        <v>537</v>
      </c>
      <c r="N65" s="68" t="s">
        <v>306</v>
      </c>
      <c r="O65" s="27">
        <v>1144456303</v>
      </c>
      <c r="P65" s="74">
        <f>+Tabla1513[[#This Row],[VALOR INICIAL DEL CONTRATO CON IVA]]+Tabla1513[[#This Row],[VALOR DE LAS ADICIONES CON IVA]]</f>
        <v>2376067302</v>
      </c>
      <c r="Q65" s="4">
        <v>725</v>
      </c>
      <c r="R65" s="68" t="s">
        <v>306</v>
      </c>
      <c r="S65" s="75">
        <v>335</v>
      </c>
      <c r="T65" s="76" t="s">
        <v>357</v>
      </c>
      <c r="U65" s="69">
        <v>44748</v>
      </c>
      <c r="V65" s="77">
        <v>45473</v>
      </c>
      <c r="W65" s="77">
        <v>45808</v>
      </c>
      <c r="X65" s="70" t="s">
        <v>538</v>
      </c>
      <c r="Y65" s="64" t="s">
        <v>308</v>
      </c>
      <c r="Z65" s="69"/>
      <c r="AA65" s="34">
        <v>0</v>
      </c>
      <c r="AB65" s="34">
        <v>0</v>
      </c>
      <c r="AC65" s="35">
        <v>0</v>
      </c>
      <c r="AD65" s="40"/>
      <c r="AE65" s="79">
        <v>2022</v>
      </c>
    </row>
    <row r="66" spans="1:31" ht="78" x14ac:dyDescent="0.35">
      <c r="A66" s="64" t="s">
        <v>317</v>
      </c>
      <c r="B66" s="65" t="s">
        <v>11</v>
      </c>
      <c r="C66" s="65" t="s">
        <v>539</v>
      </c>
      <c r="D66" s="67" t="s">
        <v>526</v>
      </c>
      <c r="E66" s="68" t="s">
        <v>540</v>
      </c>
      <c r="F66" s="69">
        <v>44778</v>
      </c>
      <c r="G66" s="65" t="s">
        <v>150</v>
      </c>
      <c r="H66" s="71" t="s">
        <v>541</v>
      </c>
      <c r="I66" s="3">
        <v>476000000</v>
      </c>
      <c r="J66" s="72" t="s">
        <v>84</v>
      </c>
      <c r="K66" s="73">
        <v>860600063</v>
      </c>
      <c r="L66" s="65" t="s">
        <v>123</v>
      </c>
      <c r="M66" s="65" t="s">
        <v>542</v>
      </c>
      <c r="N66" s="68" t="s">
        <v>306</v>
      </c>
      <c r="O66" s="27">
        <v>476000000</v>
      </c>
      <c r="P66" s="74">
        <f>+Tabla1513[[#This Row],[VALOR INICIAL DEL CONTRATO CON IVA]]+Tabla1513[[#This Row],[VALOR DE LAS ADICIONES CON IVA]]</f>
        <v>952000000</v>
      </c>
      <c r="Q66" s="4">
        <v>364</v>
      </c>
      <c r="R66" s="68" t="s">
        <v>306</v>
      </c>
      <c r="S66" s="75">
        <v>366</v>
      </c>
      <c r="T66" s="76" t="s">
        <v>357</v>
      </c>
      <c r="U66" s="69">
        <v>44778</v>
      </c>
      <c r="V66" s="77">
        <v>45142</v>
      </c>
      <c r="W66" s="77">
        <v>45508</v>
      </c>
      <c r="X66" s="70" t="s">
        <v>543</v>
      </c>
      <c r="Y66" s="64" t="s">
        <v>639</v>
      </c>
      <c r="Z66" s="69">
        <v>45586</v>
      </c>
      <c r="AA66" s="34">
        <v>1</v>
      </c>
      <c r="AB66" s="34">
        <v>1</v>
      </c>
      <c r="AC66" s="35">
        <v>951999989</v>
      </c>
      <c r="AD66" s="40" t="s">
        <v>2680</v>
      </c>
      <c r="AE66" s="79">
        <v>2022</v>
      </c>
    </row>
    <row r="67" spans="1:31" ht="182" x14ac:dyDescent="0.35">
      <c r="A67" s="64" t="s">
        <v>317</v>
      </c>
      <c r="B67" s="65" t="s">
        <v>302</v>
      </c>
      <c r="C67" s="65" t="s">
        <v>28</v>
      </c>
      <c r="D67" s="65" t="s">
        <v>397</v>
      </c>
      <c r="E67" s="68" t="s">
        <v>544</v>
      </c>
      <c r="F67" s="69">
        <v>44785</v>
      </c>
      <c r="G67" s="65" t="s">
        <v>150</v>
      </c>
      <c r="H67" s="71" t="s">
        <v>545</v>
      </c>
      <c r="I67" s="3">
        <v>2267149647</v>
      </c>
      <c r="J67" s="72" t="s">
        <v>84</v>
      </c>
      <c r="K67" s="73">
        <v>900218578</v>
      </c>
      <c r="L67" s="65" t="s">
        <v>117</v>
      </c>
      <c r="M67" s="65" t="s">
        <v>546</v>
      </c>
      <c r="N67" s="68" t="s">
        <v>306</v>
      </c>
      <c r="O67" s="27">
        <v>57686698.469999999</v>
      </c>
      <c r="P67" s="74">
        <f>+Tabla1513[[#This Row],[VALOR INICIAL DEL CONTRATO CON IVA]]+Tabla1513[[#This Row],[VALOR DE LAS ADICIONES CON IVA]]</f>
        <v>2324836345.4699998</v>
      </c>
      <c r="Q67" s="4">
        <v>730</v>
      </c>
      <c r="R67" s="68" t="s">
        <v>357</v>
      </c>
      <c r="S67" s="65"/>
      <c r="T67" s="76" t="s">
        <v>357</v>
      </c>
      <c r="U67" s="69">
        <v>44790</v>
      </c>
      <c r="V67" s="77">
        <v>45520</v>
      </c>
      <c r="W67" s="77">
        <v>45520</v>
      </c>
      <c r="X67" s="70" t="s">
        <v>547</v>
      </c>
      <c r="Y67" s="64" t="s">
        <v>639</v>
      </c>
      <c r="Z67" s="69">
        <v>45569</v>
      </c>
      <c r="AA67" s="34">
        <v>1</v>
      </c>
      <c r="AB67" s="34">
        <v>1</v>
      </c>
      <c r="AC67" s="35">
        <v>2324836344.9899998</v>
      </c>
      <c r="AD67" s="40" t="s">
        <v>2681</v>
      </c>
      <c r="AE67" s="79">
        <v>2022</v>
      </c>
    </row>
    <row r="68" spans="1:31" ht="104" x14ac:dyDescent="0.35">
      <c r="A68" s="64" t="s">
        <v>317</v>
      </c>
      <c r="B68" s="65" t="s">
        <v>31</v>
      </c>
      <c r="C68" s="65" t="s">
        <v>36</v>
      </c>
      <c r="D68" s="65" t="s">
        <v>397</v>
      </c>
      <c r="E68" s="68" t="s">
        <v>548</v>
      </c>
      <c r="F68" s="69">
        <v>44799</v>
      </c>
      <c r="G68" s="65" t="s">
        <v>150</v>
      </c>
      <c r="H68" s="71" t="s">
        <v>549</v>
      </c>
      <c r="I68" s="3">
        <v>1174073868</v>
      </c>
      <c r="J68" s="72" t="s">
        <v>84</v>
      </c>
      <c r="K68" s="73">
        <v>900335814</v>
      </c>
      <c r="L68" s="65" t="s">
        <v>91</v>
      </c>
      <c r="M68" s="65" t="s">
        <v>550</v>
      </c>
      <c r="N68" s="68" t="s">
        <v>357</v>
      </c>
      <c r="O68" s="27"/>
      <c r="P68" s="74">
        <f>+Tabla1513[[#This Row],[VALOR INICIAL DEL CONTRATO CON IVA]]+Tabla1513[[#This Row],[VALOR DE LAS ADICIONES CON IVA]]</f>
        <v>1174073868</v>
      </c>
      <c r="Q68" s="4">
        <v>1095</v>
      </c>
      <c r="R68" s="68" t="s">
        <v>357</v>
      </c>
      <c r="S68" s="65"/>
      <c r="T68" s="76" t="s">
        <v>357</v>
      </c>
      <c r="U68" s="69">
        <v>44805</v>
      </c>
      <c r="V68" s="77">
        <v>45900</v>
      </c>
      <c r="W68" s="77">
        <v>45900</v>
      </c>
      <c r="X68" s="70" t="s">
        <v>424</v>
      </c>
      <c r="Y68" s="64" t="s">
        <v>308</v>
      </c>
      <c r="Z68" s="69"/>
      <c r="AA68" s="34">
        <v>0.78</v>
      </c>
      <c r="AB68" s="34">
        <v>0.77</v>
      </c>
      <c r="AC68" s="35">
        <v>272523680</v>
      </c>
      <c r="AD68" s="40"/>
      <c r="AE68" s="79">
        <v>2022</v>
      </c>
    </row>
    <row r="69" spans="1:31" ht="169" x14ac:dyDescent="0.35">
      <c r="A69" s="64" t="s">
        <v>317</v>
      </c>
      <c r="B69" s="65" t="s">
        <v>409</v>
      </c>
      <c r="C69" s="65" t="s">
        <v>66</v>
      </c>
      <c r="D69" s="65" t="s">
        <v>397</v>
      </c>
      <c r="E69" s="68" t="s">
        <v>551</v>
      </c>
      <c r="F69" s="69">
        <v>44826</v>
      </c>
      <c r="G69" s="65" t="s">
        <v>552</v>
      </c>
      <c r="H69" s="71" t="s">
        <v>553</v>
      </c>
      <c r="I69" s="3">
        <v>920128800</v>
      </c>
      <c r="J69" s="72" t="s">
        <v>84</v>
      </c>
      <c r="K69" s="73">
        <v>371490331</v>
      </c>
      <c r="L69" s="65" t="s">
        <v>126</v>
      </c>
      <c r="M69" s="65" t="s">
        <v>554</v>
      </c>
      <c r="N69" s="68" t="s">
        <v>357</v>
      </c>
      <c r="O69" s="27"/>
      <c r="P69" s="74">
        <f>+Tabla1513[[#This Row],[VALOR INICIAL DEL CONTRATO CON IVA]]+Tabla1513[[#This Row],[VALOR DE LAS ADICIONES CON IVA]]</f>
        <v>920128800</v>
      </c>
      <c r="Q69" s="4">
        <v>1096</v>
      </c>
      <c r="R69" s="68" t="s">
        <v>357</v>
      </c>
      <c r="S69" s="65"/>
      <c r="T69" s="76" t="s">
        <v>357</v>
      </c>
      <c r="U69" s="69">
        <v>44827</v>
      </c>
      <c r="V69" s="77">
        <v>45923</v>
      </c>
      <c r="W69" s="77">
        <v>45923</v>
      </c>
      <c r="X69" s="70" t="s">
        <v>530</v>
      </c>
      <c r="Y69" s="64" t="s">
        <v>308</v>
      </c>
      <c r="Z69" s="69"/>
      <c r="AA69" s="34">
        <v>0.70799999999999996</v>
      </c>
      <c r="AB69" s="34">
        <v>0.65790000000000004</v>
      </c>
      <c r="AC69" s="35">
        <v>605392800</v>
      </c>
      <c r="AD69" s="40"/>
      <c r="AE69" s="79">
        <v>2022</v>
      </c>
    </row>
    <row r="70" spans="1:31" ht="195" x14ac:dyDescent="0.35">
      <c r="A70" s="64" t="s">
        <v>317</v>
      </c>
      <c r="B70" s="65" t="s">
        <v>31</v>
      </c>
      <c r="C70" s="65" t="s">
        <v>555</v>
      </c>
      <c r="D70" s="65" t="s">
        <v>397</v>
      </c>
      <c r="E70" s="68" t="s">
        <v>556</v>
      </c>
      <c r="F70" s="69">
        <v>44837</v>
      </c>
      <c r="G70" s="65" t="s">
        <v>150</v>
      </c>
      <c r="H70" s="71" t="s">
        <v>557</v>
      </c>
      <c r="I70" s="3">
        <v>3080794251</v>
      </c>
      <c r="J70" s="72" t="s">
        <v>84</v>
      </c>
      <c r="K70" s="73">
        <v>830075303</v>
      </c>
      <c r="L70" s="65" t="s">
        <v>91</v>
      </c>
      <c r="M70" s="65" t="s">
        <v>558</v>
      </c>
      <c r="N70" s="68" t="s">
        <v>357</v>
      </c>
      <c r="O70" s="27"/>
      <c r="P70" s="74">
        <f>+Tabla1513[[#This Row],[VALOR INICIAL DEL CONTRATO CON IVA]]+Tabla1513[[#This Row],[VALOR DE LAS ADICIONES CON IVA]]</f>
        <v>3080794251</v>
      </c>
      <c r="Q70" s="4">
        <v>1187</v>
      </c>
      <c r="R70" s="68" t="s">
        <v>357</v>
      </c>
      <c r="S70" s="65"/>
      <c r="T70" s="76" t="s">
        <v>357</v>
      </c>
      <c r="U70" s="69">
        <v>44848</v>
      </c>
      <c r="V70" s="77">
        <v>46035</v>
      </c>
      <c r="W70" s="77">
        <v>46035</v>
      </c>
      <c r="X70" s="70" t="s">
        <v>559</v>
      </c>
      <c r="Y70" s="64" t="s">
        <v>308</v>
      </c>
      <c r="Z70" s="69"/>
      <c r="AA70" s="34">
        <v>0</v>
      </c>
      <c r="AB70" s="34">
        <v>0</v>
      </c>
      <c r="AC70" s="35">
        <v>0</v>
      </c>
      <c r="AD70" s="40"/>
      <c r="AE70" s="79">
        <v>2022</v>
      </c>
    </row>
    <row r="71" spans="1:31" ht="130" x14ac:dyDescent="0.35">
      <c r="A71" s="64" t="s">
        <v>317</v>
      </c>
      <c r="B71" s="65" t="s">
        <v>302</v>
      </c>
      <c r="C71" s="65" t="s">
        <v>437</v>
      </c>
      <c r="D71" s="65" t="s">
        <v>397</v>
      </c>
      <c r="E71" s="68" t="s">
        <v>560</v>
      </c>
      <c r="F71" s="69">
        <v>44834</v>
      </c>
      <c r="G71" s="65" t="s">
        <v>150</v>
      </c>
      <c r="H71" s="71" t="s">
        <v>2630</v>
      </c>
      <c r="I71" s="3">
        <v>577134679</v>
      </c>
      <c r="J71" s="72" t="s">
        <v>84</v>
      </c>
      <c r="K71" s="73">
        <v>830090125</v>
      </c>
      <c r="L71" s="65" t="s">
        <v>120</v>
      </c>
      <c r="M71" s="65" t="s">
        <v>561</v>
      </c>
      <c r="N71" s="68" t="s">
        <v>357</v>
      </c>
      <c r="O71" s="27"/>
      <c r="P71" s="74">
        <f>+Tabla1513[[#This Row],[VALOR INICIAL DEL CONTRATO CON IVA]]+Tabla1513[[#This Row],[VALOR DE LAS ADICIONES CON IVA]]</f>
        <v>577134679</v>
      </c>
      <c r="Q71" s="4">
        <v>548</v>
      </c>
      <c r="R71" s="68" t="s">
        <v>357</v>
      </c>
      <c r="S71" s="65"/>
      <c r="T71" s="76" t="s">
        <v>357</v>
      </c>
      <c r="U71" s="69">
        <v>44853</v>
      </c>
      <c r="V71" s="77">
        <v>45401</v>
      </c>
      <c r="W71" s="77">
        <v>45401</v>
      </c>
      <c r="X71" s="70" t="s">
        <v>441</v>
      </c>
      <c r="Y71" s="64" t="s">
        <v>639</v>
      </c>
      <c r="Z71" s="69">
        <v>45583</v>
      </c>
      <c r="AA71" s="34" t="s">
        <v>2620</v>
      </c>
      <c r="AB71" s="34">
        <v>1</v>
      </c>
      <c r="AC71" s="35">
        <v>577134679</v>
      </c>
      <c r="AD71" s="40"/>
      <c r="AE71" s="79">
        <v>2022</v>
      </c>
    </row>
    <row r="72" spans="1:31" ht="78" x14ac:dyDescent="0.35">
      <c r="A72" s="64" t="s">
        <v>317</v>
      </c>
      <c r="B72" s="65" t="s">
        <v>4</v>
      </c>
      <c r="C72" s="65" t="s">
        <v>562</v>
      </c>
      <c r="D72" s="65" t="s">
        <v>397</v>
      </c>
      <c r="E72" s="68" t="s">
        <v>563</v>
      </c>
      <c r="F72" s="69">
        <v>44833</v>
      </c>
      <c r="G72" s="65" t="s">
        <v>150</v>
      </c>
      <c r="H72" s="71" t="s">
        <v>564</v>
      </c>
      <c r="I72" s="3">
        <v>5392309974</v>
      </c>
      <c r="J72" s="72" t="s">
        <v>84</v>
      </c>
      <c r="K72" s="73">
        <v>860036884</v>
      </c>
      <c r="L72" s="65" t="s">
        <v>91</v>
      </c>
      <c r="M72" s="65" t="s">
        <v>565</v>
      </c>
      <c r="N72" s="68" t="s">
        <v>357</v>
      </c>
      <c r="O72" s="27"/>
      <c r="P72" s="74">
        <f>+Tabla1513[[#This Row],[VALOR INICIAL DEL CONTRATO CON IVA]]+Tabla1513[[#This Row],[VALOR DE LAS ADICIONES CON IVA]]</f>
        <v>5392309974</v>
      </c>
      <c r="Q72" s="4">
        <v>1096</v>
      </c>
      <c r="R72" s="68" t="s">
        <v>357</v>
      </c>
      <c r="S72" s="65"/>
      <c r="T72" s="76" t="s">
        <v>357</v>
      </c>
      <c r="U72" s="69">
        <v>44834</v>
      </c>
      <c r="V72" s="77">
        <v>45930</v>
      </c>
      <c r="W72" s="77">
        <v>45930</v>
      </c>
      <c r="X72" s="70" t="s">
        <v>566</v>
      </c>
      <c r="Y72" s="64" t="s">
        <v>308</v>
      </c>
      <c r="Z72" s="69"/>
      <c r="AA72" s="34">
        <v>0.74</v>
      </c>
      <c r="AB72" s="34">
        <v>0.74</v>
      </c>
      <c r="AC72" s="35">
        <v>4005093788.96</v>
      </c>
      <c r="AD72" s="40"/>
      <c r="AE72" s="79">
        <v>2022</v>
      </c>
    </row>
    <row r="73" spans="1:31" ht="91" x14ac:dyDescent="0.35">
      <c r="A73" s="64" t="s">
        <v>317</v>
      </c>
      <c r="B73" s="65" t="s">
        <v>31</v>
      </c>
      <c r="C73" s="65" t="s">
        <v>34</v>
      </c>
      <c r="D73" s="67" t="s">
        <v>526</v>
      </c>
      <c r="E73" s="68" t="s">
        <v>567</v>
      </c>
      <c r="F73" s="69">
        <v>44838</v>
      </c>
      <c r="G73" s="65" t="s">
        <v>150</v>
      </c>
      <c r="H73" s="71" t="s">
        <v>568</v>
      </c>
      <c r="I73" s="3">
        <v>53907000</v>
      </c>
      <c r="J73" s="72" t="s">
        <v>84</v>
      </c>
      <c r="K73" s="73">
        <v>900233434</v>
      </c>
      <c r="L73" s="65" t="s">
        <v>120</v>
      </c>
      <c r="M73" s="65" t="s">
        <v>569</v>
      </c>
      <c r="N73" s="68" t="s">
        <v>357</v>
      </c>
      <c r="O73" s="27"/>
      <c r="P73" s="74">
        <f>+Tabla1513[[#This Row],[VALOR INICIAL DEL CONTRATO CON IVA]]+Tabla1513[[#This Row],[VALOR DE LAS ADICIONES CON IVA]]</f>
        <v>53907000</v>
      </c>
      <c r="Q73" s="4">
        <v>735</v>
      </c>
      <c r="R73" s="68" t="s">
        <v>357</v>
      </c>
      <c r="S73" s="65"/>
      <c r="T73" s="76" t="s">
        <v>357</v>
      </c>
      <c r="U73" s="69">
        <v>44838</v>
      </c>
      <c r="V73" s="77">
        <v>45573</v>
      </c>
      <c r="W73" s="77">
        <v>45573</v>
      </c>
      <c r="X73" s="70" t="s">
        <v>570</v>
      </c>
      <c r="Y73" s="64" t="s">
        <v>403</v>
      </c>
      <c r="Z73" s="69"/>
      <c r="AA73" s="34">
        <v>0</v>
      </c>
      <c r="AB73" s="34">
        <v>0</v>
      </c>
      <c r="AC73" s="35">
        <v>0</v>
      </c>
      <c r="AD73" s="40"/>
      <c r="AE73" s="79">
        <v>2022</v>
      </c>
    </row>
    <row r="74" spans="1:31" s="1" customFormat="1" ht="143" x14ac:dyDescent="0.35">
      <c r="A74" s="82" t="s">
        <v>317</v>
      </c>
      <c r="B74" s="83" t="s">
        <v>433</v>
      </c>
      <c r="C74" s="83" t="s">
        <v>53</v>
      </c>
      <c r="D74" s="65" t="s">
        <v>397</v>
      </c>
      <c r="E74" s="85" t="s">
        <v>571</v>
      </c>
      <c r="F74" s="86">
        <v>44848</v>
      </c>
      <c r="G74" s="65" t="s">
        <v>150</v>
      </c>
      <c r="H74" s="71" t="s">
        <v>1565</v>
      </c>
      <c r="I74" s="37">
        <v>30101814326</v>
      </c>
      <c r="J74" s="72" t="s">
        <v>84</v>
      </c>
      <c r="K74" s="87">
        <v>901643782</v>
      </c>
      <c r="L74" s="83" t="s">
        <v>123</v>
      </c>
      <c r="M74" s="65" t="s">
        <v>572</v>
      </c>
      <c r="N74" s="85" t="s">
        <v>306</v>
      </c>
      <c r="O74" s="50">
        <v>18309479520.310001</v>
      </c>
      <c r="P74" s="74">
        <f>+Tabla1513[[#This Row],[VALOR INICIAL DEL CONTRATO CON IVA]]+Tabla1513[[#This Row],[VALOR DE LAS ADICIONES CON IVA]]</f>
        <v>48411293846.309998</v>
      </c>
      <c r="Q74" s="38">
        <v>1187</v>
      </c>
      <c r="R74" s="85" t="s">
        <v>357</v>
      </c>
      <c r="S74" s="83"/>
      <c r="T74" s="88" t="s">
        <v>357</v>
      </c>
      <c r="U74" s="86">
        <v>44855</v>
      </c>
      <c r="V74" s="89">
        <v>46042</v>
      </c>
      <c r="W74" s="89">
        <v>46042</v>
      </c>
      <c r="X74" s="81" t="s">
        <v>1623</v>
      </c>
      <c r="Y74" s="82" t="s">
        <v>308</v>
      </c>
      <c r="Z74" s="86"/>
      <c r="AA74" s="28">
        <v>0.67606923076923076</v>
      </c>
      <c r="AB74" s="28">
        <v>0.62547759016867632</v>
      </c>
      <c r="AC74" s="39">
        <v>30280179411.750004</v>
      </c>
      <c r="AD74" s="36" t="s">
        <v>2319</v>
      </c>
      <c r="AE74" s="90">
        <v>2022</v>
      </c>
    </row>
    <row r="75" spans="1:31" ht="65" x14ac:dyDescent="0.35">
      <c r="A75" s="64" t="s">
        <v>317</v>
      </c>
      <c r="B75" s="65" t="s">
        <v>4</v>
      </c>
      <c r="C75" s="65" t="s">
        <v>574</v>
      </c>
      <c r="D75" s="67" t="s">
        <v>526</v>
      </c>
      <c r="E75" s="68" t="s">
        <v>575</v>
      </c>
      <c r="F75" s="69">
        <v>44858</v>
      </c>
      <c r="G75" s="65" t="s">
        <v>150</v>
      </c>
      <c r="H75" s="71" t="s">
        <v>576</v>
      </c>
      <c r="I75" s="3">
        <v>26009430</v>
      </c>
      <c r="J75" s="72" t="s">
        <v>84</v>
      </c>
      <c r="K75" s="73">
        <v>800046226</v>
      </c>
      <c r="L75" s="65" t="s">
        <v>120</v>
      </c>
      <c r="M75" s="65" t="s">
        <v>577</v>
      </c>
      <c r="N75" s="68" t="s">
        <v>306</v>
      </c>
      <c r="O75" s="27">
        <v>28632530</v>
      </c>
      <c r="P75" s="74">
        <f>+Tabla1513[[#This Row],[VALOR INICIAL DEL CONTRATO CON IVA]]+Tabla1513[[#This Row],[VALOR DE LAS ADICIONES CON IVA]]</f>
        <v>54641960</v>
      </c>
      <c r="Q75" s="4">
        <v>364</v>
      </c>
      <c r="R75" s="68" t="s">
        <v>306</v>
      </c>
      <c r="S75" s="75">
        <v>366</v>
      </c>
      <c r="T75" s="76" t="s">
        <v>357</v>
      </c>
      <c r="U75" s="69">
        <v>44859</v>
      </c>
      <c r="V75" s="77">
        <v>45223</v>
      </c>
      <c r="W75" s="77">
        <v>45589</v>
      </c>
      <c r="X75" s="70" t="s">
        <v>1853</v>
      </c>
      <c r="Y75" s="64" t="s">
        <v>403</v>
      </c>
      <c r="Z75" s="69"/>
      <c r="AA75" s="34">
        <v>1</v>
      </c>
      <c r="AB75" s="34">
        <v>1</v>
      </c>
      <c r="AC75" s="35">
        <v>43721734.664999999</v>
      </c>
      <c r="AD75" s="40" t="s">
        <v>2682</v>
      </c>
      <c r="AE75" s="79">
        <v>2022</v>
      </c>
    </row>
    <row r="76" spans="1:31" ht="260" x14ac:dyDescent="0.35">
      <c r="A76" s="64" t="s">
        <v>317</v>
      </c>
      <c r="B76" s="65" t="s">
        <v>31</v>
      </c>
      <c r="C76" s="65" t="s">
        <v>35</v>
      </c>
      <c r="D76" s="65" t="s">
        <v>526</v>
      </c>
      <c r="E76" s="68" t="s">
        <v>579</v>
      </c>
      <c r="F76" s="69">
        <v>44855</v>
      </c>
      <c r="G76" s="65" t="s">
        <v>150</v>
      </c>
      <c r="H76" s="71" t="s">
        <v>2631</v>
      </c>
      <c r="I76" s="3">
        <v>49896840</v>
      </c>
      <c r="J76" s="72" t="s">
        <v>84</v>
      </c>
      <c r="K76" s="73">
        <v>900032159</v>
      </c>
      <c r="L76" s="65" t="s">
        <v>108</v>
      </c>
      <c r="M76" s="65" t="s">
        <v>462</v>
      </c>
      <c r="N76" s="68" t="s">
        <v>306</v>
      </c>
      <c r="O76" s="27">
        <v>15103160</v>
      </c>
      <c r="P76" s="74">
        <f>+Tabla1513[[#This Row],[VALOR INICIAL DEL CONTRATO CON IVA]]+Tabla1513[[#This Row],[VALOR DE LAS ADICIONES CON IVA]]</f>
        <v>65000000</v>
      </c>
      <c r="Q76" s="4">
        <v>802</v>
      </c>
      <c r="R76" s="68" t="s">
        <v>357</v>
      </c>
      <c r="S76" s="75"/>
      <c r="T76" s="76" t="s">
        <v>357</v>
      </c>
      <c r="U76" s="69">
        <v>44855</v>
      </c>
      <c r="V76" s="77">
        <v>45657</v>
      </c>
      <c r="W76" s="77">
        <v>45657</v>
      </c>
      <c r="X76" s="70" t="s">
        <v>580</v>
      </c>
      <c r="Y76" s="64" t="s">
        <v>403</v>
      </c>
      <c r="Z76" s="69"/>
      <c r="AA76" s="34">
        <v>1</v>
      </c>
      <c r="AB76" s="34">
        <v>1</v>
      </c>
      <c r="AC76" s="35">
        <v>65000000</v>
      </c>
      <c r="AD76" s="40"/>
      <c r="AE76" s="79">
        <v>2022</v>
      </c>
    </row>
    <row r="77" spans="1:31" ht="208" x14ac:dyDescent="0.35">
      <c r="A77" s="64" t="s">
        <v>317</v>
      </c>
      <c r="B77" s="65" t="s">
        <v>11</v>
      </c>
      <c r="C77" s="65" t="s">
        <v>318</v>
      </c>
      <c r="D77" s="65" t="s">
        <v>526</v>
      </c>
      <c r="E77" s="68" t="s">
        <v>581</v>
      </c>
      <c r="F77" s="69">
        <v>44860</v>
      </c>
      <c r="G77" s="65" t="s">
        <v>150</v>
      </c>
      <c r="H77" s="71" t="s">
        <v>2632</v>
      </c>
      <c r="I77" s="80">
        <v>48689510.910000004</v>
      </c>
      <c r="J77" s="72" t="s">
        <v>84</v>
      </c>
      <c r="K77" s="73">
        <v>830058081</v>
      </c>
      <c r="L77" s="65" t="s">
        <v>120</v>
      </c>
      <c r="M77" s="65" t="s">
        <v>582</v>
      </c>
      <c r="N77" s="68" t="s">
        <v>357</v>
      </c>
      <c r="O77" s="27"/>
      <c r="P77" s="74">
        <f>+Tabla1513[[#This Row],[VALOR INICIAL DEL CONTRATO CON IVA]]+Tabla1513[[#This Row],[VALOR DE LAS ADICIONES CON IVA]]</f>
        <v>48689510.910000004</v>
      </c>
      <c r="Q77" s="4">
        <v>822</v>
      </c>
      <c r="R77" s="68" t="s">
        <v>357</v>
      </c>
      <c r="S77" s="75"/>
      <c r="T77" s="76" t="s">
        <v>357</v>
      </c>
      <c r="U77" s="69">
        <v>44860</v>
      </c>
      <c r="V77" s="77">
        <v>45682</v>
      </c>
      <c r="W77" s="77">
        <v>45682</v>
      </c>
      <c r="X77" s="70" t="s">
        <v>1269</v>
      </c>
      <c r="Y77" s="64" t="s">
        <v>308</v>
      </c>
      <c r="Z77" s="69"/>
      <c r="AA77" s="34">
        <v>0.97</v>
      </c>
      <c r="AB77" s="34">
        <v>0.79</v>
      </c>
      <c r="AC77" s="35">
        <v>38253131</v>
      </c>
      <c r="AD77" s="40"/>
      <c r="AE77" s="79">
        <v>2022</v>
      </c>
    </row>
    <row r="78" spans="1:31" ht="143" x14ac:dyDescent="0.35">
      <c r="A78" s="64" t="s">
        <v>317</v>
      </c>
      <c r="B78" s="65" t="s">
        <v>11</v>
      </c>
      <c r="C78" s="65" t="s">
        <v>318</v>
      </c>
      <c r="D78" s="65" t="s">
        <v>526</v>
      </c>
      <c r="E78" s="68" t="s">
        <v>583</v>
      </c>
      <c r="F78" s="69">
        <v>44862</v>
      </c>
      <c r="G78" s="65" t="s">
        <v>150</v>
      </c>
      <c r="H78" s="71" t="s">
        <v>584</v>
      </c>
      <c r="I78" s="3">
        <v>120303085</v>
      </c>
      <c r="J78" s="72" t="s">
        <v>84</v>
      </c>
      <c r="K78" s="73">
        <v>900494351</v>
      </c>
      <c r="L78" s="65" t="s">
        <v>108</v>
      </c>
      <c r="M78" s="65" t="s">
        <v>585</v>
      </c>
      <c r="N78" s="68" t="s">
        <v>357</v>
      </c>
      <c r="O78" s="27"/>
      <c r="P78" s="74">
        <f>+Tabla1513[[#This Row],[VALOR INICIAL DEL CONTRATO CON IVA]]+Tabla1513[[#This Row],[VALOR DE LAS ADICIONES CON IVA]]</f>
        <v>120303085</v>
      </c>
      <c r="Q78" s="4">
        <v>730</v>
      </c>
      <c r="R78" s="68" t="s">
        <v>357</v>
      </c>
      <c r="S78" s="75"/>
      <c r="T78" s="76" t="s">
        <v>357</v>
      </c>
      <c r="U78" s="69">
        <v>44869</v>
      </c>
      <c r="V78" s="77">
        <v>45599</v>
      </c>
      <c r="W78" s="77">
        <v>45599</v>
      </c>
      <c r="X78" s="70" t="s">
        <v>586</v>
      </c>
      <c r="Y78" s="64" t="s">
        <v>639</v>
      </c>
      <c r="Z78" s="69">
        <v>45681</v>
      </c>
      <c r="AA78" s="34">
        <v>1</v>
      </c>
      <c r="AB78" s="34">
        <v>1</v>
      </c>
      <c r="AC78" s="35">
        <v>29933141</v>
      </c>
      <c r="AD78" s="40"/>
      <c r="AE78" s="79">
        <v>2022</v>
      </c>
    </row>
    <row r="79" spans="1:31" ht="182" x14ac:dyDescent="0.35">
      <c r="A79" s="64" t="s">
        <v>317</v>
      </c>
      <c r="B79" s="65" t="s">
        <v>31</v>
      </c>
      <c r="C79" s="65" t="s">
        <v>36</v>
      </c>
      <c r="D79" s="65" t="s">
        <v>526</v>
      </c>
      <c r="E79" s="68" t="s">
        <v>587</v>
      </c>
      <c r="F79" s="69">
        <v>44868</v>
      </c>
      <c r="G79" s="65" t="s">
        <v>113</v>
      </c>
      <c r="H79" s="71" t="s">
        <v>588</v>
      </c>
      <c r="I79" s="3">
        <v>49405857</v>
      </c>
      <c r="J79" s="72" t="s">
        <v>84</v>
      </c>
      <c r="K79" s="73">
        <v>900531376</v>
      </c>
      <c r="L79" s="65" t="s">
        <v>117</v>
      </c>
      <c r="M79" s="65" t="s">
        <v>589</v>
      </c>
      <c r="N79" s="68" t="s">
        <v>357</v>
      </c>
      <c r="O79" s="27"/>
      <c r="P79" s="74">
        <f>+Tabla1513[[#This Row],[VALOR INICIAL DEL CONTRATO CON IVA]]+Tabla1513[[#This Row],[VALOR DE LAS ADICIONES CON IVA]]</f>
        <v>49405857</v>
      </c>
      <c r="Q79" s="4">
        <v>1095</v>
      </c>
      <c r="R79" s="68" t="s">
        <v>357</v>
      </c>
      <c r="S79" s="75"/>
      <c r="T79" s="76" t="s">
        <v>357</v>
      </c>
      <c r="U79" s="69">
        <v>44873</v>
      </c>
      <c r="V79" s="77">
        <v>45968</v>
      </c>
      <c r="W79" s="77">
        <v>45968</v>
      </c>
      <c r="X79" s="70" t="s">
        <v>432</v>
      </c>
      <c r="Y79" s="64" t="s">
        <v>308</v>
      </c>
      <c r="Z79" s="69"/>
      <c r="AA79" s="34">
        <v>0.72219999999999995</v>
      </c>
      <c r="AB79" s="34">
        <v>0.9355</v>
      </c>
      <c r="AC79" s="35">
        <v>46218382</v>
      </c>
      <c r="AD79" s="40"/>
      <c r="AE79" s="79">
        <v>2022</v>
      </c>
    </row>
    <row r="80" spans="1:31" ht="91" x14ac:dyDescent="0.35">
      <c r="A80" s="64" t="s">
        <v>317</v>
      </c>
      <c r="B80" s="65" t="s">
        <v>11</v>
      </c>
      <c r="C80" s="65" t="s">
        <v>318</v>
      </c>
      <c r="D80" s="65" t="s">
        <v>526</v>
      </c>
      <c r="E80" s="68" t="s">
        <v>590</v>
      </c>
      <c r="F80" s="69">
        <v>44874</v>
      </c>
      <c r="G80" s="65" t="s">
        <v>142</v>
      </c>
      <c r="H80" s="71" t="s">
        <v>591</v>
      </c>
      <c r="I80" s="3">
        <v>7412975</v>
      </c>
      <c r="J80" s="72" t="s">
        <v>84</v>
      </c>
      <c r="K80" s="73">
        <v>901277134</v>
      </c>
      <c r="L80" s="65" t="s">
        <v>114</v>
      </c>
      <c r="M80" s="65" t="s">
        <v>592</v>
      </c>
      <c r="N80" s="68" t="s">
        <v>357</v>
      </c>
      <c r="O80" s="27"/>
      <c r="P80" s="74">
        <f>+Tabla1513[[#This Row],[VALOR INICIAL DEL CONTRATO CON IVA]]+Tabla1513[[#This Row],[VALOR DE LAS ADICIONES CON IVA]]</f>
        <v>7412975</v>
      </c>
      <c r="Q80" s="4">
        <v>1095</v>
      </c>
      <c r="R80" s="68" t="s">
        <v>357</v>
      </c>
      <c r="S80" s="75"/>
      <c r="T80" s="76" t="s">
        <v>357</v>
      </c>
      <c r="U80" s="69">
        <v>44896</v>
      </c>
      <c r="V80" s="77">
        <v>45991</v>
      </c>
      <c r="W80" s="77">
        <v>45991</v>
      </c>
      <c r="X80" s="70" t="s">
        <v>2268</v>
      </c>
      <c r="Y80" s="64" t="s">
        <v>308</v>
      </c>
      <c r="Z80" s="69"/>
      <c r="AA80" s="34">
        <v>1</v>
      </c>
      <c r="AB80" s="34">
        <v>0.93</v>
      </c>
      <c r="AC80" s="35">
        <v>6913000</v>
      </c>
      <c r="AD80" s="40"/>
      <c r="AE80" s="79">
        <v>2022</v>
      </c>
    </row>
    <row r="81" spans="1:31" ht="130" x14ac:dyDescent="0.35">
      <c r="A81" s="64" t="s">
        <v>317</v>
      </c>
      <c r="B81" s="65" t="s">
        <v>418</v>
      </c>
      <c r="C81" s="65" t="s">
        <v>43</v>
      </c>
      <c r="D81" s="65" t="s">
        <v>353</v>
      </c>
      <c r="E81" s="68" t="s">
        <v>593</v>
      </c>
      <c r="F81" s="69">
        <v>44883</v>
      </c>
      <c r="G81" s="65" t="s">
        <v>150</v>
      </c>
      <c r="H81" s="71" t="s">
        <v>594</v>
      </c>
      <c r="I81" s="3">
        <v>95104800</v>
      </c>
      <c r="J81" s="72" t="s">
        <v>84</v>
      </c>
      <c r="K81" s="73">
        <v>900943048</v>
      </c>
      <c r="L81" s="65" t="s">
        <v>108</v>
      </c>
      <c r="M81" s="65" t="s">
        <v>595</v>
      </c>
      <c r="N81" s="68" t="s">
        <v>357</v>
      </c>
      <c r="O81" s="27"/>
      <c r="P81" s="74">
        <f>+Tabla1513[[#This Row],[VALOR INICIAL DEL CONTRATO CON IVA]]+Tabla1513[[#This Row],[VALOR DE LAS ADICIONES CON IVA]]</f>
        <v>95104800</v>
      </c>
      <c r="Q81" s="4">
        <v>364</v>
      </c>
      <c r="R81" s="68" t="s">
        <v>306</v>
      </c>
      <c r="S81" s="75">
        <v>178</v>
      </c>
      <c r="T81" s="76" t="s">
        <v>357</v>
      </c>
      <c r="U81" s="69">
        <v>44901</v>
      </c>
      <c r="V81" s="77">
        <v>45265</v>
      </c>
      <c r="W81" s="77">
        <v>45443</v>
      </c>
      <c r="X81" s="70" t="s">
        <v>596</v>
      </c>
      <c r="Y81" s="64" t="s">
        <v>403</v>
      </c>
      <c r="Z81" s="69"/>
      <c r="AA81" s="34">
        <v>1</v>
      </c>
      <c r="AB81" s="34">
        <v>0.63</v>
      </c>
      <c r="AC81" s="35">
        <v>59440500</v>
      </c>
      <c r="AD81" s="40" t="s">
        <v>2683</v>
      </c>
      <c r="AE81" s="79">
        <v>2022</v>
      </c>
    </row>
    <row r="82" spans="1:31" ht="91" x14ac:dyDescent="0.35">
      <c r="A82" s="64" t="s">
        <v>317</v>
      </c>
      <c r="B82" s="65" t="s">
        <v>31</v>
      </c>
      <c r="C82" s="65" t="s">
        <v>36</v>
      </c>
      <c r="D82" s="65" t="s">
        <v>397</v>
      </c>
      <c r="E82" s="68" t="s">
        <v>597</v>
      </c>
      <c r="F82" s="69">
        <v>44883</v>
      </c>
      <c r="G82" s="65" t="s">
        <v>150</v>
      </c>
      <c r="H82" s="71" t="s">
        <v>598</v>
      </c>
      <c r="I82" s="3">
        <v>2909518426</v>
      </c>
      <c r="J82" s="72" t="s">
        <v>84</v>
      </c>
      <c r="K82" s="73">
        <v>800058607</v>
      </c>
      <c r="L82" s="65" t="s">
        <v>97</v>
      </c>
      <c r="M82" s="65" t="s">
        <v>599</v>
      </c>
      <c r="N82" s="68" t="s">
        <v>306</v>
      </c>
      <c r="O82" s="27">
        <v>1952518565</v>
      </c>
      <c r="P82" s="74">
        <f>+Tabla1513[[#This Row],[VALOR INICIAL DEL CONTRATO CON IVA]]+Tabla1513[[#This Row],[VALOR DE LAS ADICIONES CON IVA]]</f>
        <v>4862036991</v>
      </c>
      <c r="Q82" s="4">
        <v>730</v>
      </c>
      <c r="R82" s="68" t="s">
        <v>306</v>
      </c>
      <c r="S82" s="75">
        <v>365</v>
      </c>
      <c r="T82" s="76" t="s">
        <v>357</v>
      </c>
      <c r="U82" s="69">
        <v>44883</v>
      </c>
      <c r="V82" s="77">
        <v>45613</v>
      </c>
      <c r="W82" s="77">
        <v>45978</v>
      </c>
      <c r="X82" s="70" t="s">
        <v>432</v>
      </c>
      <c r="Y82" s="64" t="s">
        <v>308</v>
      </c>
      <c r="Z82" s="69"/>
      <c r="AA82" s="34">
        <v>0.69440000000000002</v>
      </c>
      <c r="AB82" s="34">
        <v>0.88670000000000004</v>
      </c>
      <c r="AC82" s="35">
        <v>4311090535.79</v>
      </c>
      <c r="AD82" s="40" t="s">
        <v>2684</v>
      </c>
      <c r="AE82" s="79">
        <v>2022</v>
      </c>
    </row>
    <row r="83" spans="1:31" ht="104" x14ac:dyDescent="0.35">
      <c r="A83" s="64" t="s">
        <v>317</v>
      </c>
      <c r="B83" s="65" t="s">
        <v>11</v>
      </c>
      <c r="C83" s="65" t="s">
        <v>318</v>
      </c>
      <c r="D83" s="65" t="s">
        <v>526</v>
      </c>
      <c r="E83" s="68" t="s">
        <v>600</v>
      </c>
      <c r="F83" s="69">
        <v>44880</v>
      </c>
      <c r="G83" s="65" t="s">
        <v>142</v>
      </c>
      <c r="H83" s="71" t="s">
        <v>601</v>
      </c>
      <c r="I83" s="3">
        <v>29250200</v>
      </c>
      <c r="J83" s="72" t="s">
        <v>84</v>
      </c>
      <c r="K83" s="73">
        <v>800043857</v>
      </c>
      <c r="L83" s="65" t="s">
        <v>91</v>
      </c>
      <c r="M83" s="65" t="s">
        <v>602</v>
      </c>
      <c r="N83" s="68" t="s">
        <v>357</v>
      </c>
      <c r="O83" s="27"/>
      <c r="P83" s="74">
        <f>+Tabla1513[[#This Row],[VALOR INICIAL DEL CONTRATO CON IVA]]+Tabla1513[[#This Row],[VALOR DE LAS ADICIONES CON IVA]]</f>
        <v>29250200</v>
      </c>
      <c r="Q83" s="4">
        <v>730</v>
      </c>
      <c r="R83" s="68" t="s">
        <v>306</v>
      </c>
      <c r="S83" s="75">
        <v>46</v>
      </c>
      <c r="T83" s="76" t="s">
        <v>357</v>
      </c>
      <c r="U83" s="69">
        <v>44881</v>
      </c>
      <c r="V83" s="77">
        <v>45611</v>
      </c>
      <c r="W83" s="77">
        <v>45657</v>
      </c>
      <c r="X83" s="70" t="s">
        <v>2268</v>
      </c>
      <c r="Y83" s="64" t="s">
        <v>403</v>
      </c>
      <c r="Z83" s="69"/>
      <c r="AA83" s="34">
        <v>1</v>
      </c>
      <c r="AB83" s="34">
        <v>0.98</v>
      </c>
      <c r="AC83" s="35">
        <v>28626640</v>
      </c>
      <c r="AD83" s="36" t="s">
        <v>2320</v>
      </c>
      <c r="AE83" s="79">
        <v>2022</v>
      </c>
    </row>
    <row r="84" spans="1:31" ht="117" x14ac:dyDescent="0.35">
      <c r="A84" s="64" t="s">
        <v>317</v>
      </c>
      <c r="B84" s="65" t="s">
        <v>302</v>
      </c>
      <c r="C84" s="65" t="s">
        <v>603</v>
      </c>
      <c r="D84" s="65" t="s">
        <v>353</v>
      </c>
      <c r="E84" s="68" t="s">
        <v>604</v>
      </c>
      <c r="F84" s="69">
        <v>44895</v>
      </c>
      <c r="G84" s="65" t="s">
        <v>150</v>
      </c>
      <c r="H84" s="71" t="s">
        <v>605</v>
      </c>
      <c r="I84" s="80">
        <v>339571303</v>
      </c>
      <c r="J84" s="72" t="s">
        <v>84</v>
      </c>
      <c r="K84" s="73">
        <v>900518919</v>
      </c>
      <c r="L84" s="65" t="s">
        <v>97</v>
      </c>
      <c r="M84" s="65" t="s">
        <v>606</v>
      </c>
      <c r="N84" s="68" t="s">
        <v>357</v>
      </c>
      <c r="O84" s="27"/>
      <c r="P84" s="74">
        <f>+Tabla1513[[#This Row],[VALOR INICIAL DEL CONTRATO CON IVA]]+Tabla1513[[#This Row],[VALOR DE LAS ADICIONES CON IVA]]</f>
        <v>339571303</v>
      </c>
      <c r="Q84" s="4">
        <v>1339</v>
      </c>
      <c r="R84" s="68" t="s">
        <v>357</v>
      </c>
      <c r="S84" s="75"/>
      <c r="T84" s="76" t="s">
        <v>357</v>
      </c>
      <c r="U84" s="69">
        <v>44895</v>
      </c>
      <c r="V84" s="77">
        <v>46234</v>
      </c>
      <c r="W84" s="77">
        <v>46234</v>
      </c>
      <c r="X84" s="70" t="s">
        <v>607</v>
      </c>
      <c r="Y84" s="64" t="s">
        <v>308</v>
      </c>
      <c r="Z84" s="69"/>
      <c r="AA84" s="34">
        <v>0.56000000000000005</v>
      </c>
      <c r="AB84" s="34">
        <v>0.61</v>
      </c>
      <c r="AC84" s="35">
        <v>206661416.63999999</v>
      </c>
      <c r="AD84" s="40"/>
      <c r="AE84" s="79">
        <v>2022</v>
      </c>
    </row>
    <row r="85" spans="1:31" ht="91" x14ac:dyDescent="0.35">
      <c r="A85" s="64" t="s">
        <v>317</v>
      </c>
      <c r="B85" s="65" t="s">
        <v>31</v>
      </c>
      <c r="C85" s="65" t="s">
        <v>36</v>
      </c>
      <c r="D85" s="65" t="s">
        <v>526</v>
      </c>
      <c r="E85" s="68" t="s">
        <v>608</v>
      </c>
      <c r="F85" s="69">
        <v>44895</v>
      </c>
      <c r="G85" s="65" t="s">
        <v>150</v>
      </c>
      <c r="H85" s="71" t="s">
        <v>609</v>
      </c>
      <c r="I85" s="3">
        <v>31950582</v>
      </c>
      <c r="J85" s="72" t="s">
        <v>84</v>
      </c>
      <c r="K85" s="73">
        <v>800210453</v>
      </c>
      <c r="L85" s="65" t="s">
        <v>114</v>
      </c>
      <c r="M85" s="65" t="s">
        <v>610</v>
      </c>
      <c r="N85" s="68" t="s">
        <v>357</v>
      </c>
      <c r="O85" s="27"/>
      <c r="P85" s="74">
        <f>+Tabla1513[[#This Row],[VALOR INICIAL DEL CONTRATO CON IVA]]+Tabla1513[[#This Row],[VALOR DE LAS ADICIONES CON IVA]]</f>
        <v>31950582</v>
      </c>
      <c r="Q85" s="4">
        <v>730</v>
      </c>
      <c r="R85" s="68" t="s">
        <v>357</v>
      </c>
      <c r="S85" s="75"/>
      <c r="T85" s="76" t="s">
        <v>357</v>
      </c>
      <c r="U85" s="69">
        <v>44901</v>
      </c>
      <c r="V85" s="77">
        <v>45631</v>
      </c>
      <c r="W85" s="77">
        <v>45631</v>
      </c>
      <c r="X85" s="70" t="s">
        <v>432</v>
      </c>
      <c r="Y85" s="64" t="s">
        <v>403</v>
      </c>
      <c r="Z85" s="69"/>
      <c r="AA85" s="34">
        <v>1</v>
      </c>
      <c r="AB85" s="34">
        <v>1</v>
      </c>
      <c r="AC85" s="35">
        <v>31950582</v>
      </c>
      <c r="AD85" s="40"/>
      <c r="AE85" s="79">
        <v>2022</v>
      </c>
    </row>
    <row r="86" spans="1:31" ht="117" x14ac:dyDescent="0.35">
      <c r="A86" s="64" t="s">
        <v>317</v>
      </c>
      <c r="B86" s="65" t="s">
        <v>302</v>
      </c>
      <c r="C86" s="65" t="s">
        <v>603</v>
      </c>
      <c r="D86" s="65" t="s">
        <v>526</v>
      </c>
      <c r="E86" s="68" t="s">
        <v>611</v>
      </c>
      <c r="F86" s="69">
        <v>44896</v>
      </c>
      <c r="G86" s="65" t="s">
        <v>150</v>
      </c>
      <c r="H86" s="71" t="s">
        <v>612</v>
      </c>
      <c r="I86" s="80">
        <v>236375483</v>
      </c>
      <c r="J86" s="72" t="s">
        <v>84</v>
      </c>
      <c r="K86" s="73">
        <v>900687292</v>
      </c>
      <c r="L86" s="65" t="s">
        <v>117</v>
      </c>
      <c r="M86" s="65" t="s">
        <v>613</v>
      </c>
      <c r="N86" s="68" t="s">
        <v>357</v>
      </c>
      <c r="O86" s="27"/>
      <c r="P86" s="74">
        <f>+Tabla1513[[#This Row],[VALOR INICIAL DEL CONTRATO CON IVA]]+Tabla1513[[#This Row],[VALOR DE LAS ADICIONES CON IVA]]</f>
        <v>236375483</v>
      </c>
      <c r="Q86" s="4">
        <v>1445</v>
      </c>
      <c r="R86" s="68" t="s">
        <v>357</v>
      </c>
      <c r="S86" s="75"/>
      <c r="T86" s="76" t="s">
        <v>357</v>
      </c>
      <c r="U86" s="69">
        <v>44911</v>
      </c>
      <c r="V86" s="77">
        <v>46356</v>
      </c>
      <c r="W86" s="77">
        <v>46356</v>
      </c>
      <c r="X86" s="70" t="s">
        <v>607</v>
      </c>
      <c r="Y86" s="64" t="s">
        <v>308</v>
      </c>
      <c r="Z86" s="69"/>
      <c r="AA86" s="34">
        <v>0.52</v>
      </c>
      <c r="AB86" s="34">
        <v>0.5</v>
      </c>
      <c r="AC86" s="35">
        <v>119073211</v>
      </c>
      <c r="AD86" s="40"/>
      <c r="AE86" s="79">
        <v>2022</v>
      </c>
    </row>
    <row r="87" spans="1:31" ht="156" x14ac:dyDescent="0.35">
      <c r="A87" s="64" t="s">
        <v>317</v>
      </c>
      <c r="B87" s="65" t="s">
        <v>11</v>
      </c>
      <c r="C87" s="65" t="s">
        <v>318</v>
      </c>
      <c r="D87" s="65" t="s">
        <v>526</v>
      </c>
      <c r="E87" s="68" t="s">
        <v>614</v>
      </c>
      <c r="F87" s="69">
        <v>44907</v>
      </c>
      <c r="G87" s="65" t="s">
        <v>150</v>
      </c>
      <c r="H87" s="71" t="s">
        <v>615</v>
      </c>
      <c r="I87" s="80">
        <v>29933141</v>
      </c>
      <c r="J87" s="72" t="s">
        <v>84</v>
      </c>
      <c r="K87" s="73">
        <v>901004967</v>
      </c>
      <c r="L87" s="65" t="s">
        <v>103</v>
      </c>
      <c r="M87" s="65" t="s">
        <v>616</v>
      </c>
      <c r="N87" s="68" t="s">
        <v>357</v>
      </c>
      <c r="O87" s="27"/>
      <c r="P87" s="74">
        <f>+Tabla1513[[#This Row],[VALOR INICIAL DEL CONTRATO CON IVA]]+Tabla1513[[#This Row],[VALOR DE LAS ADICIONES CON IVA]]</f>
        <v>29933141</v>
      </c>
      <c r="Q87" s="4">
        <v>730</v>
      </c>
      <c r="R87" s="68" t="s">
        <v>357</v>
      </c>
      <c r="S87" s="75"/>
      <c r="T87" s="76" t="s">
        <v>357</v>
      </c>
      <c r="U87" s="69">
        <v>44907</v>
      </c>
      <c r="V87" s="77">
        <v>45637</v>
      </c>
      <c r="W87" s="77">
        <v>45637</v>
      </c>
      <c r="X87" s="70" t="s">
        <v>1269</v>
      </c>
      <c r="Y87" s="64" t="s">
        <v>1548</v>
      </c>
      <c r="Z87" s="69"/>
      <c r="AA87" s="34">
        <v>1</v>
      </c>
      <c r="AB87" s="34">
        <v>1</v>
      </c>
      <c r="AC87" s="35">
        <v>29933141</v>
      </c>
      <c r="AD87" s="40"/>
      <c r="AE87" s="79">
        <v>2022</v>
      </c>
    </row>
    <row r="88" spans="1:31" ht="65" x14ac:dyDescent="0.35">
      <c r="A88" s="64" t="s">
        <v>317</v>
      </c>
      <c r="B88" s="65" t="s">
        <v>31</v>
      </c>
      <c r="C88" s="65" t="s">
        <v>37</v>
      </c>
      <c r="D88" s="65" t="s">
        <v>526</v>
      </c>
      <c r="E88" s="68" t="s">
        <v>617</v>
      </c>
      <c r="F88" s="69">
        <v>44910</v>
      </c>
      <c r="G88" s="65" t="s">
        <v>150</v>
      </c>
      <c r="H88" s="71" t="s">
        <v>618</v>
      </c>
      <c r="I88" s="3">
        <v>18191558</v>
      </c>
      <c r="J88" s="72" t="s">
        <v>84</v>
      </c>
      <c r="K88" s="73">
        <v>8001030528</v>
      </c>
      <c r="L88" s="65" t="s">
        <v>120</v>
      </c>
      <c r="M88" s="65" t="s">
        <v>619</v>
      </c>
      <c r="N88" s="68" t="s">
        <v>357</v>
      </c>
      <c r="O88" s="27"/>
      <c r="P88" s="74">
        <f>+Tabla1513[[#This Row],[VALOR INICIAL DEL CONTRATO CON IVA]]+Tabla1513[[#This Row],[VALOR DE LAS ADICIONES CON IVA]]</f>
        <v>18191558</v>
      </c>
      <c r="Q88" s="4">
        <v>731</v>
      </c>
      <c r="R88" s="68" t="s">
        <v>357</v>
      </c>
      <c r="S88" s="75"/>
      <c r="T88" s="76" t="s">
        <v>357</v>
      </c>
      <c r="U88" s="69">
        <v>44911</v>
      </c>
      <c r="V88" s="77">
        <v>45642</v>
      </c>
      <c r="W88" s="77">
        <v>45642</v>
      </c>
      <c r="X88" s="70" t="s">
        <v>496</v>
      </c>
      <c r="Y88" s="64" t="s">
        <v>403</v>
      </c>
      <c r="Z88" s="69"/>
      <c r="AA88" s="34">
        <v>1</v>
      </c>
      <c r="AB88" s="34">
        <v>1</v>
      </c>
      <c r="AC88" s="35">
        <v>18191558</v>
      </c>
      <c r="AD88" s="40"/>
      <c r="AE88" s="79">
        <v>2022</v>
      </c>
    </row>
    <row r="89" spans="1:31" ht="104" x14ac:dyDescent="0.35">
      <c r="A89" s="64" t="s">
        <v>317</v>
      </c>
      <c r="B89" s="65" t="s">
        <v>418</v>
      </c>
      <c r="C89" s="65" t="s">
        <v>43</v>
      </c>
      <c r="D89" s="65" t="s">
        <v>526</v>
      </c>
      <c r="E89" s="68" t="s">
        <v>620</v>
      </c>
      <c r="F89" s="69">
        <v>44914</v>
      </c>
      <c r="G89" s="65" t="s">
        <v>150</v>
      </c>
      <c r="H89" s="71" t="s">
        <v>621</v>
      </c>
      <c r="I89" s="3">
        <v>157577773</v>
      </c>
      <c r="J89" s="72" t="s">
        <v>84</v>
      </c>
      <c r="K89" s="73">
        <v>900463380</v>
      </c>
      <c r="L89" s="65" t="s">
        <v>111</v>
      </c>
      <c r="M89" s="65" t="s">
        <v>622</v>
      </c>
      <c r="N89" s="68" t="s">
        <v>357</v>
      </c>
      <c r="O89" s="27"/>
      <c r="P89" s="74">
        <f>+Tabla1513[[#This Row],[VALOR INICIAL DEL CONTRATO CON IVA]]+Tabla1513[[#This Row],[VALOR DE LAS ADICIONES CON IVA]]</f>
        <v>157577773</v>
      </c>
      <c r="Q89" s="4">
        <v>1095</v>
      </c>
      <c r="R89" s="68" t="s">
        <v>357</v>
      </c>
      <c r="S89" s="75"/>
      <c r="T89" s="76" t="s">
        <v>357</v>
      </c>
      <c r="U89" s="69">
        <v>44927</v>
      </c>
      <c r="V89" s="77">
        <v>46022</v>
      </c>
      <c r="W89" s="77">
        <v>46022</v>
      </c>
      <c r="X89" s="70" t="s">
        <v>463</v>
      </c>
      <c r="Y89" s="64" t="s">
        <v>308</v>
      </c>
      <c r="Z89" s="69"/>
      <c r="AA89" s="34">
        <v>0.67</v>
      </c>
      <c r="AB89" s="34">
        <v>0.33</v>
      </c>
      <c r="AC89" s="35">
        <v>51528300</v>
      </c>
      <c r="AD89" s="40"/>
      <c r="AE89" s="79">
        <v>2022</v>
      </c>
    </row>
    <row r="90" spans="1:31" ht="65" x14ac:dyDescent="0.35">
      <c r="A90" s="64" t="s">
        <v>317</v>
      </c>
      <c r="B90" s="65" t="s">
        <v>409</v>
      </c>
      <c r="C90" s="65" t="s">
        <v>66</v>
      </c>
      <c r="D90" s="65" t="s">
        <v>397</v>
      </c>
      <c r="E90" s="68" t="s">
        <v>623</v>
      </c>
      <c r="F90" s="69">
        <v>44915</v>
      </c>
      <c r="G90" s="65" t="s">
        <v>150</v>
      </c>
      <c r="H90" s="71" t="s">
        <v>624</v>
      </c>
      <c r="I90" s="3">
        <v>1797654777.5999999</v>
      </c>
      <c r="J90" s="72" t="s">
        <v>84</v>
      </c>
      <c r="K90" s="73">
        <v>371490331</v>
      </c>
      <c r="L90" s="65"/>
      <c r="M90" s="65" t="s">
        <v>625</v>
      </c>
      <c r="N90" s="68" t="s">
        <v>357</v>
      </c>
      <c r="O90" s="27"/>
      <c r="P90" s="74">
        <f>+Tabla1513[[#This Row],[VALOR INICIAL DEL CONTRATO CON IVA]]+Tabla1513[[#This Row],[VALOR DE LAS ADICIONES CON IVA]]</f>
        <v>1797654777.5999999</v>
      </c>
      <c r="Q90" s="4">
        <v>273</v>
      </c>
      <c r="R90" s="68" t="s">
        <v>306</v>
      </c>
      <c r="S90" s="75">
        <v>314</v>
      </c>
      <c r="T90" s="76" t="s">
        <v>357</v>
      </c>
      <c r="U90" s="69">
        <v>44917</v>
      </c>
      <c r="V90" s="77">
        <v>45190</v>
      </c>
      <c r="W90" s="77">
        <v>45504</v>
      </c>
      <c r="X90" s="70" t="s">
        <v>626</v>
      </c>
      <c r="Y90" s="64" t="s">
        <v>403</v>
      </c>
      <c r="Z90" s="69"/>
      <c r="AA90" s="34">
        <v>0.90439999999999998</v>
      </c>
      <c r="AB90" s="34">
        <v>0.93379999999999996</v>
      </c>
      <c r="AC90" s="35">
        <v>1678654778</v>
      </c>
      <c r="AD90" s="40" t="s">
        <v>2685</v>
      </c>
      <c r="AE90" s="79">
        <v>2022</v>
      </c>
    </row>
    <row r="91" spans="1:31" ht="143" x14ac:dyDescent="0.35">
      <c r="A91" s="64" t="s">
        <v>317</v>
      </c>
      <c r="B91" s="65" t="s">
        <v>409</v>
      </c>
      <c r="C91" s="65" t="s">
        <v>72</v>
      </c>
      <c r="D91" s="65" t="s">
        <v>526</v>
      </c>
      <c r="E91" s="68" t="s">
        <v>627</v>
      </c>
      <c r="F91" s="69">
        <v>44922</v>
      </c>
      <c r="G91" s="65" t="s">
        <v>132</v>
      </c>
      <c r="H91" s="71" t="s">
        <v>628</v>
      </c>
      <c r="I91" s="80">
        <v>80953205</v>
      </c>
      <c r="J91" s="72" t="s">
        <v>84</v>
      </c>
      <c r="K91" s="73">
        <v>860525148</v>
      </c>
      <c r="L91" s="65" t="s">
        <v>111</v>
      </c>
      <c r="M91" s="65" t="s">
        <v>629</v>
      </c>
      <c r="N91" s="68" t="s">
        <v>357</v>
      </c>
      <c r="O91" s="27"/>
      <c r="P91" s="74">
        <f>+Tabla1513[[#This Row],[VALOR INICIAL DEL CONTRATO CON IVA]]+Tabla1513[[#This Row],[VALOR DE LAS ADICIONES CON IVA]]</f>
        <v>80953205</v>
      </c>
      <c r="Q91" s="4">
        <v>1095</v>
      </c>
      <c r="R91" s="68" t="s">
        <v>357</v>
      </c>
      <c r="S91" s="75"/>
      <c r="T91" s="76" t="s">
        <v>357</v>
      </c>
      <c r="U91" s="69">
        <v>44927</v>
      </c>
      <c r="V91" s="77">
        <v>46022</v>
      </c>
      <c r="W91" s="77">
        <v>46022</v>
      </c>
      <c r="X91" s="70" t="s">
        <v>630</v>
      </c>
      <c r="Y91" s="64" t="s">
        <v>308</v>
      </c>
      <c r="Z91" s="69"/>
      <c r="AA91" s="34">
        <v>0.66700000000000004</v>
      </c>
      <c r="AB91" s="34">
        <v>0.57399999999999995</v>
      </c>
      <c r="AC91" s="35">
        <v>39060000</v>
      </c>
      <c r="AD91" s="40"/>
      <c r="AE91" s="79">
        <v>2022</v>
      </c>
    </row>
    <row r="92" spans="1:31" s="1" customFormat="1" ht="208" x14ac:dyDescent="0.35">
      <c r="A92" s="82" t="s">
        <v>317</v>
      </c>
      <c r="B92" s="83" t="s">
        <v>11</v>
      </c>
      <c r="C92" s="83" t="s">
        <v>20</v>
      </c>
      <c r="D92" s="65" t="s">
        <v>526</v>
      </c>
      <c r="E92" s="85" t="s">
        <v>631</v>
      </c>
      <c r="F92" s="86">
        <v>44918</v>
      </c>
      <c r="G92" s="65" t="s">
        <v>150</v>
      </c>
      <c r="H92" s="71" t="s">
        <v>632</v>
      </c>
      <c r="I92" s="37">
        <v>23800000</v>
      </c>
      <c r="J92" s="72" t="s">
        <v>84</v>
      </c>
      <c r="K92" s="87">
        <v>830076042</v>
      </c>
      <c r="L92" s="83" t="s">
        <v>117</v>
      </c>
      <c r="M92" s="65" t="s">
        <v>633</v>
      </c>
      <c r="N92" s="85" t="s">
        <v>306</v>
      </c>
      <c r="O92" s="50">
        <v>12602100</v>
      </c>
      <c r="P92" s="74">
        <f>+Tabla1513[[#This Row],[VALOR INICIAL DEL CONTRATO CON IVA]]+Tabla1513[[#This Row],[VALOR DE LAS ADICIONES CON IVA]]</f>
        <v>36402100</v>
      </c>
      <c r="Q92" s="38">
        <v>730</v>
      </c>
      <c r="R92" s="85" t="s">
        <v>306</v>
      </c>
      <c r="S92" s="91">
        <v>364</v>
      </c>
      <c r="T92" s="88" t="s">
        <v>357</v>
      </c>
      <c r="U92" s="86">
        <v>44928</v>
      </c>
      <c r="V92" s="89">
        <v>45658</v>
      </c>
      <c r="W92" s="89">
        <v>46022</v>
      </c>
      <c r="X92" s="81" t="s">
        <v>500</v>
      </c>
      <c r="Y92" s="82" t="s">
        <v>308</v>
      </c>
      <c r="Z92" s="86"/>
      <c r="AA92" s="28">
        <v>0.67</v>
      </c>
      <c r="AB92" s="28">
        <v>0.43</v>
      </c>
      <c r="AC92" s="39">
        <v>15525342</v>
      </c>
      <c r="AD92" s="40"/>
      <c r="AE92" s="90">
        <v>2022</v>
      </c>
    </row>
    <row r="93" spans="1:31" ht="156" x14ac:dyDescent="0.35">
      <c r="A93" s="64" t="s">
        <v>317</v>
      </c>
      <c r="B93" s="65" t="s">
        <v>4</v>
      </c>
      <c r="C93" s="65" t="s">
        <v>574</v>
      </c>
      <c r="D93" s="65" t="s">
        <v>526</v>
      </c>
      <c r="E93" s="68" t="s">
        <v>634</v>
      </c>
      <c r="F93" s="69">
        <v>44925</v>
      </c>
      <c r="G93" s="65" t="s">
        <v>150</v>
      </c>
      <c r="H93" s="71" t="s">
        <v>635</v>
      </c>
      <c r="I93" s="3">
        <v>364041439</v>
      </c>
      <c r="J93" s="72" t="s">
        <v>84</v>
      </c>
      <c r="K93" s="73">
        <v>900032159</v>
      </c>
      <c r="L93" s="65" t="s">
        <v>108</v>
      </c>
      <c r="M93" s="65" t="s">
        <v>462</v>
      </c>
      <c r="N93" s="68" t="s">
        <v>357</v>
      </c>
      <c r="O93" s="27"/>
      <c r="P93" s="74">
        <f>+Tabla1513[[#This Row],[VALOR INICIAL DEL CONTRATO CON IVA]]+Tabla1513[[#This Row],[VALOR DE LAS ADICIONES CON IVA]]</f>
        <v>364041439</v>
      </c>
      <c r="Q93" s="4">
        <v>730</v>
      </c>
      <c r="R93" s="68" t="s">
        <v>357</v>
      </c>
      <c r="S93" s="75"/>
      <c r="T93" s="76" t="s">
        <v>357</v>
      </c>
      <c r="U93" s="69">
        <v>44927</v>
      </c>
      <c r="V93" s="77">
        <v>45657</v>
      </c>
      <c r="W93" s="77">
        <v>45657</v>
      </c>
      <c r="X93" s="70" t="s">
        <v>1853</v>
      </c>
      <c r="Y93" s="64" t="s">
        <v>403</v>
      </c>
      <c r="Z93" s="69"/>
      <c r="AA93" s="34">
        <v>0</v>
      </c>
      <c r="AB93" s="34">
        <v>0</v>
      </c>
      <c r="AC93" s="35">
        <v>0</v>
      </c>
      <c r="AD93" s="40"/>
      <c r="AE93" s="79">
        <v>2022</v>
      </c>
    </row>
    <row r="94" spans="1:31" ht="91" x14ac:dyDescent="0.35">
      <c r="A94" s="64" t="s">
        <v>317</v>
      </c>
      <c r="B94" s="65" t="s">
        <v>31</v>
      </c>
      <c r="C94" s="65" t="s">
        <v>36</v>
      </c>
      <c r="D94" s="65" t="s">
        <v>526</v>
      </c>
      <c r="E94" s="68" t="s">
        <v>636</v>
      </c>
      <c r="F94" s="69">
        <v>44958</v>
      </c>
      <c r="G94" s="65" t="s">
        <v>552</v>
      </c>
      <c r="H94" s="71" t="s">
        <v>637</v>
      </c>
      <c r="I94" s="3">
        <v>425573740</v>
      </c>
      <c r="J94" s="72" t="s">
        <v>84</v>
      </c>
      <c r="K94" s="73">
        <v>800103052</v>
      </c>
      <c r="L94" s="65" t="s">
        <v>120</v>
      </c>
      <c r="M94" s="65" t="s">
        <v>619</v>
      </c>
      <c r="N94" s="68" t="s">
        <v>357</v>
      </c>
      <c r="O94" s="92"/>
      <c r="P94" s="74">
        <f>+Tabla1513[[#This Row],[VALOR INICIAL DEL CONTRATO CON IVA]]+Tabla1513[[#This Row],[VALOR DE LAS ADICIONES CON IVA]]</f>
        <v>425573740</v>
      </c>
      <c r="Q94" s="4">
        <v>758</v>
      </c>
      <c r="R94" s="68" t="s">
        <v>357</v>
      </c>
      <c r="S94" s="75"/>
      <c r="T94" s="76" t="s">
        <v>357</v>
      </c>
      <c r="U94" s="69">
        <v>44958</v>
      </c>
      <c r="V94" s="77">
        <v>45716</v>
      </c>
      <c r="W94" s="77">
        <v>45716</v>
      </c>
      <c r="X94" s="70" t="s">
        <v>496</v>
      </c>
      <c r="Y94" s="64" t="s">
        <v>308</v>
      </c>
      <c r="Z94" s="69"/>
      <c r="AA94" s="34">
        <v>0.9375</v>
      </c>
      <c r="AB94" s="34">
        <v>1</v>
      </c>
      <c r="AC94" s="35">
        <v>425573740</v>
      </c>
      <c r="AD94" s="40" t="s">
        <v>2686</v>
      </c>
      <c r="AE94" s="79">
        <v>2023</v>
      </c>
    </row>
    <row r="95" spans="1:31" ht="247" x14ac:dyDescent="0.35">
      <c r="A95" s="64" t="s">
        <v>317</v>
      </c>
      <c r="B95" s="70" t="s">
        <v>11</v>
      </c>
      <c r="C95" s="67" t="s">
        <v>638</v>
      </c>
      <c r="D95" s="67" t="s">
        <v>526</v>
      </c>
      <c r="E95" s="93" t="s">
        <v>204</v>
      </c>
      <c r="F95" s="69">
        <v>44937</v>
      </c>
      <c r="G95" s="65" t="s">
        <v>150</v>
      </c>
      <c r="H95" s="71" t="s">
        <v>640</v>
      </c>
      <c r="I95" s="3">
        <v>10000000</v>
      </c>
      <c r="J95" s="72" t="s">
        <v>84</v>
      </c>
      <c r="K95" s="73">
        <v>901058686</v>
      </c>
      <c r="L95" s="65" t="s">
        <v>85</v>
      </c>
      <c r="M95" s="70" t="s">
        <v>641</v>
      </c>
      <c r="N95" s="68" t="s">
        <v>306</v>
      </c>
      <c r="O95" s="3">
        <v>10000000</v>
      </c>
      <c r="P95" s="74">
        <f>+Tabla1513[[#This Row],[VALOR INICIAL DEL CONTRATO CON IVA]]+Tabla1513[[#This Row],[VALOR DE LAS ADICIONES CON IVA]]</f>
        <v>20000000</v>
      </c>
      <c r="Q95" s="4">
        <v>354</v>
      </c>
      <c r="R95" s="68" t="s">
        <v>306</v>
      </c>
      <c r="S95" s="75">
        <v>366</v>
      </c>
      <c r="T95" s="76" t="s">
        <v>357</v>
      </c>
      <c r="U95" s="69">
        <v>44937</v>
      </c>
      <c r="V95" s="77">
        <v>45291</v>
      </c>
      <c r="W95" s="77">
        <v>45657</v>
      </c>
      <c r="X95" s="81" t="s">
        <v>500</v>
      </c>
      <c r="Y95" s="64" t="s">
        <v>520</v>
      </c>
      <c r="Z95" s="69"/>
      <c r="AA95" s="34">
        <v>1</v>
      </c>
      <c r="AB95" s="34">
        <v>1</v>
      </c>
      <c r="AC95" s="35">
        <v>20000000</v>
      </c>
      <c r="AD95" s="40" t="s">
        <v>2687</v>
      </c>
      <c r="AE95" s="79">
        <v>2023</v>
      </c>
    </row>
    <row r="96" spans="1:31" ht="260" x14ac:dyDescent="0.35">
      <c r="A96" s="64" t="s">
        <v>317</v>
      </c>
      <c r="B96" s="70" t="s">
        <v>409</v>
      </c>
      <c r="C96" s="67" t="s">
        <v>77</v>
      </c>
      <c r="D96" s="67" t="s">
        <v>526</v>
      </c>
      <c r="E96" s="93" t="s">
        <v>207</v>
      </c>
      <c r="F96" s="69">
        <v>44943</v>
      </c>
      <c r="G96" s="65" t="s">
        <v>150</v>
      </c>
      <c r="H96" s="71" t="s">
        <v>642</v>
      </c>
      <c r="I96" s="3">
        <v>29750000</v>
      </c>
      <c r="J96" s="72" t="s">
        <v>84</v>
      </c>
      <c r="K96" s="73">
        <v>900083625</v>
      </c>
      <c r="L96" s="65" t="s">
        <v>103</v>
      </c>
      <c r="M96" s="70" t="s">
        <v>1072</v>
      </c>
      <c r="N96" s="68" t="s">
        <v>357</v>
      </c>
      <c r="O96" s="3"/>
      <c r="P96" s="74">
        <f>+Tabla1513[[#This Row],[VALOR INICIAL DEL CONTRATO CON IVA]]+Tabla1513[[#This Row],[VALOR DE LAS ADICIONES CON IVA]]</f>
        <v>29750000</v>
      </c>
      <c r="Q96" s="4">
        <v>364</v>
      </c>
      <c r="R96" s="68" t="s">
        <v>357</v>
      </c>
      <c r="S96" s="75"/>
      <c r="T96" s="76" t="s">
        <v>357</v>
      </c>
      <c r="U96" s="69">
        <v>44943</v>
      </c>
      <c r="V96" s="77">
        <v>45307</v>
      </c>
      <c r="W96" s="77">
        <v>45307</v>
      </c>
      <c r="X96" s="81" t="s">
        <v>1073</v>
      </c>
      <c r="Y96" s="64" t="s">
        <v>520</v>
      </c>
      <c r="Z96" s="69"/>
      <c r="AA96" s="34">
        <v>1</v>
      </c>
      <c r="AB96" s="34">
        <v>0.53769999999999996</v>
      </c>
      <c r="AC96" s="35">
        <v>15998054</v>
      </c>
      <c r="AD96" s="40" t="s">
        <v>2688</v>
      </c>
      <c r="AE96" s="79">
        <v>2023</v>
      </c>
    </row>
    <row r="97" spans="1:31" ht="299" x14ac:dyDescent="0.35">
      <c r="A97" s="64" t="s">
        <v>317</v>
      </c>
      <c r="B97" s="70" t="s">
        <v>409</v>
      </c>
      <c r="C97" s="70" t="s">
        <v>72</v>
      </c>
      <c r="D97" s="67" t="s">
        <v>526</v>
      </c>
      <c r="E97" s="68" t="s">
        <v>209</v>
      </c>
      <c r="F97" s="69">
        <v>44944</v>
      </c>
      <c r="G97" s="65" t="s">
        <v>150</v>
      </c>
      <c r="H97" s="71" t="s">
        <v>2633</v>
      </c>
      <c r="I97" s="3">
        <v>1018833633</v>
      </c>
      <c r="J97" s="72" t="s">
        <v>84</v>
      </c>
      <c r="K97" s="73">
        <v>900422614</v>
      </c>
      <c r="L97" s="65" t="s">
        <v>120</v>
      </c>
      <c r="M97" s="65" t="s">
        <v>643</v>
      </c>
      <c r="N97" s="68" t="s">
        <v>357</v>
      </c>
      <c r="O97" s="3"/>
      <c r="P97" s="74">
        <f>+Tabla1513[[#This Row],[VALOR INICIAL DEL CONTRATO CON IVA]]+Tabla1513[[#This Row],[VALOR DE LAS ADICIONES CON IVA]]</f>
        <v>1018833633</v>
      </c>
      <c r="Q97" s="4">
        <v>1072</v>
      </c>
      <c r="R97" s="68" t="s">
        <v>357</v>
      </c>
      <c r="S97" s="75"/>
      <c r="T97" s="76" t="s">
        <v>357</v>
      </c>
      <c r="U97" s="69">
        <v>44950</v>
      </c>
      <c r="V97" s="77">
        <v>46022</v>
      </c>
      <c r="W97" s="77">
        <v>46022</v>
      </c>
      <c r="X97" s="70" t="s">
        <v>644</v>
      </c>
      <c r="Y97" s="64" t="s">
        <v>308</v>
      </c>
      <c r="Z97" s="69"/>
      <c r="AA97" s="34">
        <v>0.65949999999999998</v>
      </c>
      <c r="AB97" s="34">
        <v>0.42459999999999998</v>
      </c>
      <c r="AC97" s="35">
        <v>185196604</v>
      </c>
      <c r="AD97" s="36" t="s">
        <v>2321</v>
      </c>
      <c r="AE97" s="79">
        <v>2023</v>
      </c>
    </row>
    <row r="98" spans="1:31" ht="117" x14ac:dyDescent="0.35">
      <c r="A98" s="64" t="s">
        <v>317</v>
      </c>
      <c r="B98" s="70" t="s">
        <v>409</v>
      </c>
      <c r="C98" s="5" t="s">
        <v>68</v>
      </c>
      <c r="D98" s="67" t="s">
        <v>397</v>
      </c>
      <c r="E98" s="68" t="s">
        <v>214</v>
      </c>
      <c r="F98" s="69">
        <v>44945</v>
      </c>
      <c r="G98" s="65" t="s">
        <v>150</v>
      </c>
      <c r="H98" s="94" t="s">
        <v>2634</v>
      </c>
      <c r="I98" s="3">
        <v>1899167220</v>
      </c>
      <c r="J98" s="72" t="s">
        <v>84</v>
      </c>
      <c r="K98" s="73">
        <v>901664317</v>
      </c>
      <c r="L98" s="65" t="s">
        <v>117</v>
      </c>
      <c r="M98" s="70" t="s">
        <v>645</v>
      </c>
      <c r="N98" s="68" t="s">
        <v>357</v>
      </c>
      <c r="O98" s="3"/>
      <c r="P98" s="74">
        <f>+Tabla1513[[#This Row],[VALOR INICIAL DEL CONTRATO CON IVA]]+Tabla1513[[#This Row],[VALOR DE LAS ADICIONES CON IVA]]</f>
        <v>1899167220</v>
      </c>
      <c r="Q98" s="4">
        <v>730</v>
      </c>
      <c r="R98" s="68" t="s">
        <v>357</v>
      </c>
      <c r="S98" s="75"/>
      <c r="T98" s="76" t="s">
        <v>357</v>
      </c>
      <c r="U98" s="95">
        <v>44958</v>
      </c>
      <c r="V98" s="77">
        <v>45688</v>
      </c>
      <c r="W98" s="77">
        <v>45688</v>
      </c>
      <c r="X98" s="70" t="s">
        <v>519</v>
      </c>
      <c r="Y98" s="64" t="s">
        <v>308</v>
      </c>
      <c r="Z98" s="69"/>
      <c r="AA98" s="34">
        <v>0.62</v>
      </c>
      <c r="AB98" s="34">
        <v>0.6</v>
      </c>
      <c r="AC98" s="35">
        <v>951190988</v>
      </c>
      <c r="AD98" s="40" t="s">
        <v>2689</v>
      </c>
      <c r="AE98" s="79">
        <v>2023</v>
      </c>
    </row>
    <row r="99" spans="1:31" ht="104" x14ac:dyDescent="0.35">
      <c r="A99" s="64" t="s">
        <v>317</v>
      </c>
      <c r="B99" s="70" t="s">
        <v>31</v>
      </c>
      <c r="C99" s="65" t="s">
        <v>647</v>
      </c>
      <c r="D99" s="65" t="s">
        <v>353</v>
      </c>
      <c r="E99" s="68" t="s">
        <v>219</v>
      </c>
      <c r="F99" s="69">
        <v>44945</v>
      </c>
      <c r="G99" s="65" t="s">
        <v>150</v>
      </c>
      <c r="H99" s="71" t="s">
        <v>648</v>
      </c>
      <c r="I99" s="3">
        <v>310680800</v>
      </c>
      <c r="J99" s="72" t="s">
        <v>84</v>
      </c>
      <c r="K99" s="73">
        <v>830014795</v>
      </c>
      <c r="L99" s="65" t="s">
        <v>123</v>
      </c>
      <c r="M99" s="65" t="s">
        <v>649</v>
      </c>
      <c r="N99" s="68" t="s">
        <v>306</v>
      </c>
      <c r="O99" s="3">
        <v>190400000</v>
      </c>
      <c r="P99" s="74">
        <f>+Tabla1513[[#This Row],[VALOR INICIAL DEL CONTRATO CON IVA]]+Tabla1513[[#This Row],[VALOR DE LAS ADICIONES CON IVA]]</f>
        <v>501080800</v>
      </c>
      <c r="Q99" s="4">
        <v>730</v>
      </c>
      <c r="R99" s="68" t="s">
        <v>306</v>
      </c>
      <c r="S99" s="75">
        <v>365</v>
      </c>
      <c r="T99" s="76" t="s">
        <v>357</v>
      </c>
      <c r="U99" s="69">
        <v>44945</v>
      </c>
      <c r="V99" s="77">
        <v>45675</v>
      </c>
      <c r="W99" s="77">
        <v>46040</v>
      </c>
      <c r="X99" s="70" t="s">
        <v>432</v>
      </c>
      <c r="Y99" s="64" t="s">
        <v>308</v>
      </c>
      <c r="Z99" s="69"/>
      <c r="AA99" s="34">
        <v>0.93</v>
      </c>
      <c r="AB99" s="34">
        <v>0.96</v>
      </c>
      <c r="AC99" s="35">
        <v>298770800</v>
      </c>
      <c r="AD99" s="40" t="s">
        <v>2690</v>
      </c>
      <c r="AE99" s="79">
        <v>2023</v>
      </c>
    </row>
    <row r="100" spans="1:31" ht="104" x14ac:dyDescent="0.35">
      <c r="A100" s="64" t="s">
        <v>317</v>
      </c>
      <c r="B100" s="70" t="s">
        <v>302</v>
      </c>
      <c r="C100" s="65" t="s">
        <v>29</v>
      </c>
      <c r="D100" s="67" t="s">
        <v>526</v>
      </c>
      <c r="E100" s="68" t="s">
        <v>235</v>
      </c>
      <c r="F100" s="69">
        <v>44956</v>
      </c>
      <c r="G100" s="65" t="s">
        <v>150</v>
      </c>
      <c r="H100" s="71" t="s">
        <v>652</v>
      </c>
      <c r="I100" s="3">
        <v>1491999</v>
      </c>
      <c r="J100" s="72" t="s">
        <v>84</v>
      </c>
      <c r="K100" s="73">
        <v>900565863</v>
      </c>
      <c r="L100" s="65" t="s">
        <v>123</v>
      </c>
      <c r="M100" s="65" t="s">
        <v>653</v>
      </c>
      <c r="N100" s="68" t="s">
        <v>357</v>
      </c>
      <c r="O100" s="3"/>
      <c r="P100" s="74">
        <f>+Tabla1513[[#This Row],[VALOR INICIAL DEL CONTRATO CON IVA]]+Tabla1513[[#This Row],[VALOR DE LAS ADICIONES CON IVA]]</f>
        <v>1491999</v>
      </c>
      <c r="Q100" s="4">
        <v>364</v>
      </c>
      <c r="R100" s="68" t="s">
        <v>357</v>
      </c>
      <c r="S100" s="75"/>
      <c r="T100" s="76" t="s">
        <v>357</v>
      </c>
      <c r="U100" s="69">
        <v>44960</v>
      </c>
      <c r="V100" s="77">
        <v>45324</v>
      </c>
      <c r="W100" s="77">
        <v>45324</v>
      </c>
      <c r="X100" s="70" t="s">
        <v>654</v>
      </c>
      <c r="Y100" s="64" t="s">
        <v>520</v>
      </c>
      <c r="Z100" s="69"/>
      <c r="AA100" s="34">
        <v>1</v>
      </c>
      <c r="AB100" s="34">
        <v>1</v>
      </c>
      <c r="AC100" s="35">
        <v>1492000</v>
      </c>
      <c r="AD100" s="40" t="s">
        <v>2691</v>
      </c>
      <c r="AE100" s="79">
        <v>2023</v>
      </c>
    </row>
    <row r="101" spans="1:31" ht="195" x14ac:dyDescent="0.35">
      <c r="A101" s="64" t="s">
        <v>317</v>
      </c>
      <c r="B101" s="70" t="s">
        <v>302</v>
      </c>
      <c r="C101" s="65" t="s">
        <v>26</v>
      </c>
      <c r="D101" s="67" t="s">
        <v>526</v>
      </c>
      <c r="E101" s="68" t="s">
        <v>247</v>
      </c>
      <c r="F101" s="69">
        <v>44963</v>
      </c>
      <c r="G101" s="65" t="s">
        <v>150</v>
      </c>
      <c r="H101" s="71" t="s">
        <v>658</v>
      </c>
      <c r="I101" s="80">
        <v>140343668</v>
      </c>
      <c r="J101" s="72" t="s">
        <v>84</v>
      </c>
      <c r="K101" s="73">
        <v>800182091</v>
      </c>
      <c r="L101" s="65" t="s">
        <v>97</v>
      </c>
      <c r="M101" s="65" t="s">
        <v>659</v>
      </c>
      <c r="N101" s="68" t="s">
        <v>357</v>
      </c>
      <c r="O101" s="3"/>
      <c r="P101" s="74">
        <f>+Tabla1513[[#This Row],[VALOR INICIAL DEL CONTRATO CON IVA]]+Tabla1513[[#This Row],[VALOR DE LAS ADICIONES CON IVA]]</f>
        <v>140343668</v>
      </c>
      <c r="Q101" s="4">
        <v>691</v>
      </c>
      <c r="R101" s="68" t="s">
        <v>357</v>
      </c>
      <c r="S101" s="75"/>
      <c r="T101" s="76" t="s">
        <v>357</v>
      </c>
      <c r="U101" s="69">
        <v>44966</v>
      </c>
      <c r="V101" s="77">
        <v>45657</v>
      </c>
      <c r="W101" s="77">
        <v>45657</v>
      </c>
      <c r="X101" s="70" t="s">
        <v>660</v>
      </c>
      <c r="Y101" s="64" t="s">
        <v>403</v>
      </c>
      <c r="Z101" s="69"/>
      <c r="AA101" s="34">
        <v>1</v>
      </c>
      <c r="AB101" s="34">
        <v>0.4708</v>
      </c>
      <c r="AC101" s="35">
        <v>55524284.43</v>
      </c>
      <c r="AD101" s="40" t="s">
        <v>2692</v>
      </c>
      <c r="AE101" s="79">
        <v>2023</v>
      </c>
    </row>
    <row r="102" spans="1:31" ht="143" x14ac:dyDescent="0.35">
      <c r="A102" s="64" t="s">
        <v>317</v>
      </c>
      <c r="B102" s="70" t="s">
        <v>31</v>
      </c>
      <c r="C102" s="65" t="s">
        <v>39</v>
      </c>
      <c r="D102" s="67" t="s">
        <v>526</v>
      </c>
      <c r="E102" s="68" t="s">
        <v>255</v>
      </c>
      <c r="F102" s="69">
        <v>44957</v>
      </c>
      <c r="G102" s="65" t="s">
        <v>150</v>
      </c>
      <c r="H102" s="71" t="s">
        <v>662</v>
      </c>
      <c r="I102" s="3">
        <v>22151009847</v>
      </c>
      <c r="J102" s="72" t="s">
        <v>84</v>
      </c>
      <c r="K102" s="73">
        <v>830047891</v>
      </c>
      <c r="L102" s="65" t="s">
        <v>91</v>
      </c>
      <c r="M102" s="65" t="s">
        <v>663</v>
      </c>
      <c r="N102" s="68" t="s">
        <v>357</v>
      </c>
      <c r="O102" s="3"/>
      <c r="P102" s="74">
        <f>+Tabla1513[[#This Row],[VALOR INICIAL DEL CONTRATO CON IVA]]+Tabla1513[[#This Row],[VALOR DE LAS ADICIONES CON IVA]]</f>
        <v>22151009847</v>
      </c>
      <c r="Q102" s="4">
        <v>1095</v>
      </c>
      <c r="R102" s="68" t="s">
        <v>357</v>
      </c>
      <c r="S102" s="75"/>
      <c r="T102" s="76" t="s">
        <v>357</v>
      </c>
      <c r="U102" s="69">
        <v>44958</v>
      </c>
      <c r="V102" s="77">
        <v>46053</v>
      </c>
      <c r="W102" s="77">
        <v>46053</v>
      </c>
      <c r="X102" s="70" t="s">
        <v>664</v>
      </c>
      <c r="Y102" s="64" t="s">
        <v>308</v>
      </c>
      <c r="Z102" s="69"/>
      <c r="AA102" s="34">
        <v>0.63890000000000002</v>
      </c>
      <c r="AB102" s="34">
        <v>0.57289999999999996</v>
      </c>
      <c r="AC102" s="35">
        <v>12689632904</v>
      </c>
      <c r="AD102" s="40" t="s">
        <v>2693</v>
      </c>
      <c r="AE102" s="79">
        <v>2023</v>
      </c>
    </row>
    <row r="103" spans="1:31" ht="130" x14ac:dyDescent="0.35">
      <c r="A103" s="64" t="s">
        <v>317</v>
      </c>
      <c r="B103" s="70" t="s">
        <v>302</v>
      </c>
      <c r="C103" s="65" t="s">
        <v>29</v>
      </c>
      <c r="D103" s="67" t="s">
        <v>526</v>
      </c>
      <c r="E103" s="68" t="s">
        <v>257</v>
      </c>
      <c r="F103" s="69">
        <v>44957</v>
      </c>
      <c r="G103" s="65" t="s">
        <v>160</v>
      </c>
      <c r="H103" s="71" t="s">
        <v>665</v>
      </c>
      <c r="I103" s="3">
        <v>0</v>
      </c>
      <c r="J103" s="72" t="s">
        <v>84</v>
      </c>
      <c r="K103" s="73">
        <v>890903407</v>
      </c>
      <c r="L103" s="65" t="s">
        <v>123</v>
      </c>
      <c r="M103" s="65" t="s">
        <v>666</v>
      </c>
      <c r="N103" s="68" t="s">
        <v>357</v>
      </c>
      <c r="O103" s="3"/>
      <c r="P103" s="74">
        <f>+Tabla1513[[#This Row],[VALOR INICIAL DEL CONTRATO CON IVA]]+Tabla1513[[#This Row],[VALOR DE LAS ADICIONES CON IVA]]</f>
        <v>0</v>
      </c>
      <c r="Q103" s="4">
        <v>365</v>
      </c>
      <c r="R103" s="68" t="s">
        <v>357</v>
      </c>
      <c r="S103" s="75"/>
      <c r="T103" s="76" t="s">
        <v>357</v>
      </c>
      <c r="U103" s="69">
        <v>44958</v>
      </c>
      <c r="V103" s="77">
        <v>45323</v>
      </c>
      <c r="W103" s="77">
        <v>45323</v>
      </c>
      <c r="X103" s="70" t="s">
        <v>667</v>
      </c>
      <c r="Y103" s="64" t="s">
        <v>520</v>
      </c>
      <c r="Z103" s="69"/>
      <c r="AA103" s="34">
        <v>1</v>
      </c>
      <c r="AB103" s="34">
        <v>1</v>
      </c>
      <c r="AC103" s="35">
        <v>0</v>
      </c>
      <c r="AD103" s="40" t="s">
        <v>2694</v>
      </c>
      <c r="AE103" s="79">
        <v>2023</v>
      </c>
    </row>
    <row r="104" spans="1:31" s="1" customFormat="1" ht="104" x14ac:dyDescent="0.35">
      <c r="A104" s="82" t="s">
        <v>317</v>
      </c>
      <c r="B104" s="96" t="s">
        <v>11</v>
      </c>
      <c r="C104" s="83" t="s">
        <v>638</v>
      </c>
      <c r="D104" s="67" t="s">
        <v>526</v>
      </c>
      <c r="E104" s="85" t="s">
        <v>261</v>
      </c>
      <c r="F104" s="86">
        <v>44957</v>
      </c>
      <c r="G104" s="65" t="s">
        <v>150</v>
      </c>
      <c r="H104" s="71" t="s">
        <v>669</v>
      </c>
      <c r="I104" s="37">
        <v>23800000</v>
      </c>
      <c r="J104" s="72" t="s">
        <v>84</v>
      </c>
      <c r="K104" s="87">
        <v>860006812</v>
      </c>
      <c r="L104" s="83" t="s">
        <v>91</v>
      </c>
      <c r="M104" s="65" t="s">
        <v>670</v>
      </c>
      <c r="N104" s="85" t="s">
        <v>306</v>
      </c>
      <c r="O104" s="37">
        <v>17850000</v>
      </c>
      <c r="P104" s="74">
        <f>+Tabla1513[[#This Row],[VALOR INICIAL DEL CONTRATO CON IVA]]+Tabla1513[[#This Row],[VALOR DE LAS ADICIONES CON IVA]]</f>
        <v>41650000</v>
      </c>
      <c r="Q104" s="38">
        <v>334</v>
      </c>
      <c r="R104" s="85" t="s">
        <v>306</v>
      </c>
      <c r="S104" s="91">
        <v>366</v>
      </c>
      <c r="T104" s="88" t="s">
        <v>357</v>
      </c>
      <c r="U104" s="86">
        <v>44957</v>
      </c>
      <c r="V104" s="89">
        <v>45291</v>
      </c>
      <c r="W104" s="89">
        <v>45657</v>
      </c>
      <c r="X104" s="70" t="s">
        <v>500</v>
      </c>
      <c r="Y104" s="82" t="s">
        <v>520</v>
      </c>
      <c r="Z104" s="86"/>
      <c r="AA104" s="28">
        <v>1</v>
      </c>
      <c r="AB104" s="28">
        <v>0.68</v>
      </c>
      <c r="AC104" s="39">
        <v>28125649</v>
      </c>
      <c r="AD104" s="40" t="s">
        <v>2695</v>
      </c>
      <c r="AE104" s="90">
        <v>2023</v>
      </c>
    </row>
    <row r="105" spans="1:31" ht="117" x14ac:dyDescent="0.35">
      <c r="A105" s="64" t="s">
        <v>317</v>
      </c>
      <c r="B105" s="70" t="s">
        <v>506</v>
      </c>
      <c r="C105" s="65" t="s">
        <v>63</v>
      </c>
      <c r="D105" s="67" t="s">
        <v>526</v>
      </c>
      <c r="E105" s="68" t="s">
        <v>265</v>
      </c>
      <c r="F105" s="69">
        <v>44963</v>
      </c>
      <c r="G105" s="65" t="s">
        <v>150</v>
      </c>
      <c r="H105" s="71" t="s">
        <v>671</v>
      </c>
      <c r="I105" s="3">
        <v>349265000</v>
      </c>
      <c r="J105" s="72" t="s">
        <v>84</v>
      </c>
      <c r="K105" s="73">
        <v>900868119</v>
      </c>
      <c r="L105" s="65" t="s">
        <v>120</v>
      </c>
      <c r="M105" s="65" t="s">
        <v>672</v>
      </c>
      <c r="N105" s="68" t="s">
        <v>306</v>
      </c>
      <c r="O105" s="3">
        <f>10115000+33161016</f>
        <v>43276016</v>
      </c>
      <c r="P105" s="74">
        <f>+Tabla1513[[#This Row],[VALOR INICIAL DEL CONTRATO CON IVA]]+Tabla1513[[#This Row],[VALOR DE LAS ADICIONES CON IVA]]</f>
        <v>392541016</v>
      </c>
      <c r="Q105" s="4">
        <v>328</v>
      </c>
      <c r="R105" s="68" t="s">
        <v>306</v>
      </c>
      <c r="S105" s="75">
        <v>121</v>
      </c>
      <c r="T105" s="76" t="s">
        <v>357</v>
      </c>
      <c r="U105" s="69">
        <v>44963</v>
      </c>
      <c r="V105" s="77">
        <v>45291</v>
      </c>
      <c r="W105" s="77">
        <v>45412</v>
      </c>
      <c r="X105" s="70" t="s">
        <v>492</v>
      </c>
      <c r="Y105" s="64" t="s">
        <v>403</v>
      </c>
      <c r="Z105" s="69"/>
      <c r="AA105" s="34">
        <v>1</v>
      </c>
      <c r="AB105" s="34">
        <v>1</v>
      </c>
      <c r="AC105" s="35">
        <v>374234310</v>
      </c>
      <c r="AD105" s="40" t="s">
        <v>2696</v>
      </c>
      <c r="AE105" s="79">
        <v>2023</v>
      </c>
    </row>
    <row r="106" spans="1:31" ht="156" x14ac:dyDescent="0.35">
      <c r="A106" s="64" t="s">
        <v>317</v>
      </c>
      <c r="B106" s="70" t="s">
        <v>506</v>
      </c>
      <c r="C106" s="65" t="s">
        <v>63</v>
      </c>
      <c r="D106" s="67" t="s">
        <v>526</v>
      </c>
      <c r="E106" s="68" t="s">
        <v>267</v>
      </c>
      <c r="F106" s="69">
        <v>44973</v>
      </c>
      <c r="G106" s="65" t="s">
        <v>150</v>
      </c>
      <c r="H106" s="71" t="s">
        <v>673</v>
      </c>
      <c r="I106" s="3">
        <v>50000000</v>
      </c>
      <c r="J106" s="72" t="s">
        <v>84</v>
      </c>
      <c r="K106" s="73">
        <v>900314275</v>
      </c>
      <c r="L106" s="65" t="s">
        <v>91</v>
      </c>
      <c r="M106" s="65" t="s">
        <v>674</v>
      </c>
      <c r="N106" s="68" t="s">
        <v>357</v>
      </c>
      <c r="O106" s="3"/>
      <c r="P106" s="74">
        <f>+Tabla1513[[#This Row],[VALOR INICIAL DEL CONTRATO CON IVA]]+Tabla1513[[#This Row],[VALOR DE LAS ADICIONES CON IVA]]</f>
        <v>50000000</v>
      </c>
      <c r="Q106" s="4">
        <v>310</v>
      </c>
      <c r="R106" s="68" t="s">
        <v>306</v>
      </c>
      <c r="S106" s="75">
        <v>121</v>
      </c>
      <c r="T106" s="76" t="s">
        <v>357</v>
      </c>
      <c r="U106" s="69">
        <v>44981</v>
      </c>
      <c r="V106" s="77">
        <v>45291</v>
      </c>
      <c r="W106" s="77">
        <v>45412</v>
      </c>
      <c r="X106" s="70" t="s">
        <v>492</v>
      </c>
      <c r="Y106" s="64" t="s">
        <v>403</v>
      </c>
      <c r="Z106" s="69"/>
      <c r="AA106" s="34">
        <v>1</v>
      </c>
      <c r="AB106" s="34">
        <v>1</v>
      </c>
      <c r="AC106" s="35">
        <v>78785066</v>
      </c>
      <c r="AD106" s="40" t="s">
        <v>2697</v>
      </c>
      <c r="AE106" s="79">
        <v>2023</v>
      </c>
    </row>
    <row r="107" spans="1:31" ht="195" x14ac:dyDescent="0.35">
      <c r="A107" s="64" t="s">
        <v>317</v>
      </c>
      <c r="B107" s="70" t="s">
        <v>506</v>
      </c>
      <c r="C107" s="65" t="s">
        <v>63</v>
      </c>
      <c r="D107" s="67" t="s">
        <v>526</v>
      </c>
      <c r="E107" s="68" t="s">
        <v>269</v>
      </c>
      <c r="F107" s="69">
        <v>44967</v>
      </c>
      <c r="G107" s="65" t="s">
        <v>150</v>
      </c>
      <c r="H107" s="71" t="s">
        <v>675</v>
      </c>
      <c r="I107" s="3">
        <v>50000000</v>
      </c>
      <c r="J107" s="72" t="s">
        <v>84</v>
      </c>
      <c r="K107" s="73">
        <v>901648318</v>
      </c>
      <c r="L107" s="65" t="s">
        <v>117</v>
      </c>
      <c r="M107" s="70" t="s">
        <v>676</v>
      </c>
      <c r="N107" s="68" t="s">
        <v>357</v>
      </c>
      <c r="O107" s="3"/>
      <c r="P107" s="74">
        <f>+Tabla1513[[#This Row],[VALOR INICIAL DEL CONTRATO CON IVA]]+Tabla1513[[#This Row],[VALOR DE LAS ADICIONES CON IVA]]</f>
        <v>50000000</v>
      </c>
      <c r="Q107" s="4">
        <v>324</v>
      </c>
      <c r="R107" s="68" t="s">
        <v>306</v>
      </c>
      <c r="S107" s="75">
        <v>121</v>
      </c>
      <c r="T107" s="76" t="s">
        <v>357</v>
      </c>
      <c r="U107" s="69">
        <v>44967</v>
      </c>
      <c r="V107" s="77">
        <v>45291</v>
      </c>
      <c r="W107" s="77">
        <v>45412</v>
      </c>
      <c r="X107" s="70" t="s">
        <v>492</v>
      </c>
      <c r="Y107" s="64" t="s">
        <v>403</v>
      </c>
      <c r="Z107" s="69"/>
      <c r="AA107" s="34">
        <v>1</v>
      </c>
      <c r="AB107" s="34">
        <v>1</v>
      </c>
      <c r="AC107" s="35">
        <v>61871905</v>
      </c>
      <c r="AD107" s="36" t="s">
        <v>2322</v>
      </c>
      <c r="AE107" s="79">
        <v>2023</v>
      </c>
    </row>
    <row r="108" spans="1:31" ht="91" x14ac:dyDescent="0.35">
      <c r="A108" s="64" t="s">
        <v>317</v>
      </c>
      <c r="B108" s="70" t="s">
        <v>11</v>
      </c>
      <c r="C108" s="65" t="s">
        <v>318</v>
      </c>
      <c r="D108" s="67" t="s">
        <v>526</v>
      </c>
      <c r="E108" s="68" t="s">
        <v>1555</v>
      </c>
      <c r="F108" s="69">
        <v>44980</v>
      </c>
      <c r="G108" s="65" t="s">
        <v>150</v>
      </c>
      <c r="H108" s="71" t="s">
        <v>1556</v>
      </c>
      <c r="I108" s="3">
        <v>1019600</v>
      </c>
      <c r="J108" s="72" t="s">
        <v>84</v>
      </c>
      <c r="K108" s="73">
        <v>901017183</v>
      </c>
      <c r="L108" s="65" t="s">
        <v>97</v>
      </c>
      <c r="M108" s="70" t="s">
        <v>1129</v>
      </c>
      <c r="N108" s="68" t="s">
        <v>357</v>
      </c>
      <c r="O108" s="3"/>
      <c r="P108" s="74">
        <f>+Tabla1513[[#This Row],[VALOR INICIAL DEL CONTRATO CON IVA]]+Tabla1513[[#This Row],[VALOR DE LAS ADICIONES CON IVA]]</f>
        <v>1019600</v>
      </c>
      <c r="Q108" s="4">
        <v>365</v>
      </c>
      <c r="R108" s="68" t="s">
        <v>357</v>
      </c>
      <c r="S108" s="75"/>
      <c r="T108" s="76" t="s">
        <v>357</v>
      </c>
      <c r="U108" s="69">
        <v>44988</v>
      </c>
      <c r="V108" s="77">
        <v>45353</v>
      </c>
      <c r="W108" s="77">
        <v>45353</v>
      </c>
      <c r="X108" s="70" t="s">
        <v>486</v>
      </c>
      <c r="Y108" s="64" t="s">
        <v>520</v>
      </c>
      <c r="Z108" s="69"/>
      <c r="AA108" s="34">
        <v>1</v>
      </c>
      <c r="AB108" s="34">
        <v>1</v>
      </c>
      <c r="AC108" s="35">
        <v>1019600</v>
      </c>
      <c r="AD108" s="40" t="s">
        <v>2698</v>
      </c>
      <c r="AE108" s="79">
        <v>2023</v>
      </c>
    </row>
    <row r="109" spans="1:31" ht="156" x14ac:dyDescent="0.35">
      <c r="A109" s="64" t="s">
        <v>317</v>
      </c>
      <c r="B109" s="70" t="s">
        <v>11</v>
      </c>
      <c r="C109" s="65" t="s">
        <v>318</v>
      </c>
      <c r="D109" s="67" t="s">
        <v>526</v>
      </c>
      <c r="E109" s="68" t="s">
        <v>677</v>
      </c>
      <c r="F109" s="69">
        <v>44973</v>
      </c>
      <c r="G109" s="65" t="s">
        <v>142</v>
      </c>
      <c r="H109" s="71" t="s">
        <v>678</v>
      </c>
      <c r="I109" s="3">
        <v>57432140</v>
      </c>
      <c r="J109" s="72" t="s">
        <v>84</v>
      </c>
      <c r="K109" s="73">
        <v>800099308</v>
      </c>
      <c r="L109" s="65" t="s">
        <v>85</v>
      </c>
      <c r="M109" s="65" t="s">
        <v>679</v>
      </c>
      <c r="N109" s="68" t="s">
        <v>357</v>
      </c>
      <c r="O109" s="3"/>
      <c r="P109" s="74">
        <f>+Tabla1513[[#This Row],[VALOR INICIAL DEL CONTRATO CON IVA]]+Tabla1513[[#This Row],[VALOR DE LAS ADICIONES CON IVA]]</f>
        <v>57432140</v>
      </c>
      <c r="Q109" s="4">
        <v>730</v>
      </c>
      <c r="R109" s="68" t="s">
        <v>357</v>
      </c>
      <c r="S109" s="75"/>
      <c r="T109" s="76" t="s">
        <v>357</v>
      </c>
      <c r="U109" s="69">
        <v>44973</v>
      </c>
      <c r="V109" s="77">
        <v>45703</v>
      </c>
      <c r="W109" s="77">
        <v>45703</v>
      </c>
      <c r="X109" s="70" t="s">
        <v>2268</v>
      </c>
      <c r="Y109" s="64" t="s">
        <v>308</v>
      </c>
      <c r="Z109" s="69"/>
      <c r="AA109" s="34">
        <v>0.9</v>
      </c>
      <c r="AB109" s="34">
        <v>0.94</v>
      </c>
      <c r="AC109" s="35">
        <v>53791908</v>
      </c>
      <c r="AD109" s="40" t="s">
        <v>2699</v>
      </c>
      <c r="AE109" s="79">
        <v>2023</v>
      </c>
    </row>
    <row r="110" spans="1:31" s="1" customFormat="1" ht="91" x14ac:dyDescent="0.35">
      <c r="A110" s="82" t="s">
        <v>317</v>
      </c>
      <c r="B110" s="96" t="s">
        <v>11</v>
      </c>
      <c r="C110" s="83" t="s">
        <v>12</v>
      </c>
      <c r="D110" s="67" t="s">
        <v>397</v>
      </c>
      <c r="E110" s="85" t="s">
        <v>680</v>
      </c>
      <c r="F110" s="86">
        <v>44974</v>
      </c>
      <c r="G110" s="65" t="s">
        <v>113</v>
      </c>
      <c r="H110" s="71" t="s">
        <v>681</v>
      </c>
      <c r="I110" s="37">
        <v>2629494771</v>
      </c>
      <c r="J110" s="72" t="s">
        <v>84</v>
      </c>
      <c r="K110" s="87">
        <v>800219876</v>
      </c>
      <c r="L110" s="83" t="s">
        <v>123</v>
      </c>
      <c r="M110" s="70" t="s">
        <v>682</v>
      </c>
      <c r="N110" s="85" t="s">
        <v>357</v>
      </c>
      <c r="O110" s="37"/>
      <c r="P110" s="74">
        <f>+Tabla1513[[#This Row],[VALOR INICIAL DEL CONTRATO CON IVA]]+Tabla1513[[#This Row],[VALOR DE LAS ADICIONES CON IVA]]</f>
        <v>2629494771</v>
      </c>
      <c r="Q110" s="38">
        <v>731</v>
      </c>
      <c r="R110" s="85" t="s">
        <v>357</v>
      </c>
      <c r="S110" s="91"/>
      <c r="T110" s="88" t="s">
        <v>357</v>
      </c>
      <c r="U110" s="86">
        <v>44974</v>
      </c>
      <c r="V110" s="89">
        <v>45705</v>
      </c>
      <c r="W110" s="89">
        <v>45705</v>
      </c>
      <c r="X110" s="70" t="s">
        <v>538</v>
      </c>
      <c r="Y110" s="82" t="s">
        <v>308</v>
      </c>
      <c r="Z110" s="86"/>
      <c r="AA110" s="28">
        <v>0.65080000000000005</v>
      </c>
      <c r="AB110" s="28">
        <v>0.59740000000000004</v>
      </c>
      <c r="AC110" s="39">
        <v>2481399041</v>
      </c>
      <c r="AD110" s="40" t="s">
        <v>2700</v>
      </c>
      <c r="AE110" s="90">
        <v>2023</v>
      </c>
    </row>
    <row r="111" spans="1:31" ht="91" x14ac:dyDescent="0.35">
      <c r="A111" s="64" t="s">
        <v>317</v>
      </c>
      <c r="B111" s="70" t="s">
        <v>11</v>
      </c>
      <c r="C111" s="65" t="s">
        <v>12</v>
      </c>
      <c r="D111" s="67" t="s">
        <v>526</v>
      </c>
      <c r="E111" s="68" t="s">
        <v>684</v>
      </c>
      <c r="F111" s="69">
        <v>44994</v>
      </c>
      <c r="G111" s="65" t="s">
        <v>150</v>
      </c>
      <c r="H111" s="71" t="s">
        <v>685</v>
      </c>
      <c r="I111" s="3">
        <v>306046619</v>
      </c>
      <c r="J111" s="72" t="s">
        <v>84</v>
      </c>
      <c r="K111" s="73">
        <v>860070899</v>
      </c>
      <c r="L111" s="65" t="s">
        <v>103</v>
      </c>
      <c r="M111" s="65" t="s">
        <v>686</v>
      </c>
      <c r="N111" s="68" t="s">
        <v>357</v>
      </c>
      <c r="O111" s="3"/>
      <c r="P111" s="74">
        <f>+Tabla1513[[#This Row],[VALOR INICIAL DEL CONTRATO CON IVA]]+Tabla1513[[#This Row],[VALOR DE LAS ADICIONES CON IVA]]</f>
        <v>306046619</v>
      </c>
      <c r="Q111" s="4">
        <v>719</v>
      </c>
      <c r="R111" s="68" t="s">
        <v>357</v>
      </c>
      <c r="S111" s="75"/>
      <c r="T111" s="76" t="s">
        <v>357</v>
      </c>
      <c r="U111" s="69">
        <v>45006</v>
      </c>
      <c r="V111" s="77">
        <v>45725</v>
      </c>
      <c r="W111" s="77">
        <v>45725</v>
      </c>
      <c r="X111" s="70" t="s">
        <v>538</v>
      </c>
      <c r="Y111" s="64" t="s">
        <v>308</v>
      </c>
      <c r="Z111" s="69"/>
      <c r="AA111" s="34">
        <v>0.90249999999999997</v>
      </c>
      <c r="AB111" s="34">
        <v>0.82079999999999997</v>
      </c>
      <c r="AC111" s="35">
        <v>251213760</v>
      </c>
      <c r="AD111" s="40" t="s">
        <v>2701</v>
      </c>
      <c r="AE111" s="79">
        <v>2023</v>
      </c>
    </row>
    <row r="112" spans="1:31" ht="208" x14ac:dyDescent="0.35">
      <c r="A112" s="64" t="s">
        <v>317</v>
      </c>
      <c r="B112" s="70" t="s">
        <v>11</v>
      </c>
      <c r="C112" s="65" t="s">
        <v>20</v>
      </c>
      <c r="D112" s="67" t="s">
        <v>526</v>
      </c>
      <c r="E112" s="68" t="s">
        <v>688</v>
      </c>
      <c r="F112" s="69">
        <v>44991</v>
      </c>
      <c r="G112" s="65" t="s">
        <v>150</v>
      </c>
      <c r="H112" s="71" t="s">
        <v>689</v>
      </c>
      <c r="I112" s="3">
        <v>740000000</v>
      </c>
      <c r="J112" s="72" t="s">
        <v>84</v>
      </c>
      <c r="K112" s="73">
        <v>860075558</v>
      </c>
      <c r="L112" s="65" t="s">
        <v>91</v>
      </c>
      <c r="M112" s="65" t="s">
        <v>690</v>
      </c>
      <c r="N112" s="68" t="s">
        <v>357</v>
      </c>
      <c r="O112" s="3"/>
      <c r="P112" s="74">
        <f>+Tabla1513[[#This Row],[VALOR INICIAL DEL CONTRATO CON IVA]]+Tabla1513[[#This Row],[VALOR DE LAS ADICIONES CON IVA]]</f>
        <v>740000000</v>
      </c>
      <c r="Q112" s="4">
        <v>654</v>
      </c>
      <c r="R112" s="68" t="s">
        <v>357</v>
      </c>
      <c r="S112" s="75"/>
      <c r="T112" s="76" t="s">
        <v>357</v>
      </c>
      <c r="U112" s="69">
        <v>45002</v>
      </c>
      <c r="V112" s="77">
        <v>45656</v>
      </c>
      <c r="W112" s="77">
        <v>45656</v>
      </c>
      <c r="X112" s="81" t="s">
        <v>500</v>
      </c>
      <c r="Y112" s="64" t="s">
        <v>403</v>
      </c>
      <c r="Z112" s="69"/>
      <c r="AA112" s="34">
        <v>1</v>
      </c>
      <c r="AB112" s="34">
        <v>0.84</v>
      </c>
      <c r="AC112" s="35">
        <v>624479300</v>
      </c>
      <c r="AD112" s="40" t="s">
        <v>2702</v>
      </c>
      <c r="AE112" s="79">
        <v>2023</v>
      </c>
    </row>
    <row r="113" spans="1:31" ht="247" x14ac:dyDescent="0.35">
      <c r="A113" s="64" t="s">
        <v>317</v>
      </c>
      <c r="B113" s="70" t="s">
        <v>302</v>
      </c>
      <c r="C113" s="65" t="s">
        <v>683</v>
      </c>
      <c r="D113" s="67" t="s">
        <v>397</v>
      </c>
      <c r="E113" s="68" t="s">
        <v>691</v>
      </c>
      <c r="F113" s="69">
        <v>44984</v>
      </c>
      <c r="G113" s="65" t="s">
        <v>82</v>
      </c>
      <c r="H113" s="71" t="s">
        <v>692</v>
      </c>
      <c r="I113" s="80">
        <v>1745839328</v>
      </c>
      <c r="J113" s="72" t="s">
        <v>84</v>
      </c>
      <c r="K113" s="73">
        <v>800000457</v>
      </c>
      <c r="L113" s="65" t="s">
        <v>108</v>
      </c>
      <c r="M113" s="65" t="s">
        <v>693</v>
      </c>
      <c r="N113" s="68" t="s">
        <v>306</v>
      </c>
      <c r="O113" s="3">
        <f>47600000+441500001+583100000</f>
        <v>1072200001</v>
      </c>
      <c r="P113" s="74">
        <f>+Tabla1513[[#This Row],[VALOR INICIAL DEL CONTRATO CON IVA]]+Tabla1513[[#This Row],[VALOR DE LAS ADICIONES CON IVA]]</f>
        <v>2818039329</v>
      </c>
      <c r="Q113" s="4">
        <v>366</v>
      </c>
      <c r="R113" s="68" t="s">
        <v>306</v>
      </c>
      <c r="S113" s="75">
        <v>91</v>
      </c>
      <c r="T113" s="76" t="s">
        <v>357</v>
      </c>
      <c r="U113" s="69">
        <v>44986</v>
      </c>
      <c r="V113" s="77">
        <v>45352</v>
      </c>
      <c r="W113" s="77">
        <v>45443</v>
      </c>
      <c r="X113" s="70" t="s">
        <v>694</v>
      </c>
      <c r="Y113" s="64" t="s">
        <v>639</v>
      </c>
      <c r="Z113" s="69">
        <v>45488</v>
      </c>
      <c r="AA113" s="34">
        <v>1</v>
      </c>
      <c r="AB113" s="34">
        <v>0.99990000000000001</v>
      </c>
      <c r="AC113" s="35">
        <v>2817733844.25</v>
      </c>
      <c r="AD113" s="36" t="s">
        <v>2323</v>
      </c>
      <c r="AE113" s="79">
        <v>2023</v>
      </c>
    </row>
    <row r="114" spans="1:31" ht="221" x14ac:dyDescent="0.35">
      <c r="A114" s="64" t="s">
        <v>317</v>
      </c>
      <c r="B114" s="70" t="s">
        <v>11</v>
      </c>
      <c r="C114" s="70" t="s">
        <v>318</v>
      </c>
      <c r="D114" s="67" t="s">
        <v>397</v>
      </c>
      <c r="E114" s="68" t="s">
        <v>698</v>
      </c>
      <c r="F114" s="69">
        <v>44988</v>
      </c>
      <c r="G114" s="65" t="s">
        <v>699</v>
      </c>
      <c r="H114" s="71" t="s">
        <v>2635</v>
      </c>
      <c r="I114" s="80">
        <v>37174821608</v>
      </c>
      <c r="J114" s="72" t="s">
        <v>84</v>
      </c>
      <c r="K114" s="73">
        <v>901695387</v>
      </c>
      <c r="L114" s="65" t="s">
        <v>111</v>
      </c>
      <c r="M114" s="65" t="s">
        <v>700</v>
      </c>
      <c r="N114" s="68" t="s">
        <v>357</v>
      </c>
      <c r="O114" s="3"/>
      <c r="P114" s="74">
        <f>+Tabla1513[[#This Row],[VALOR INICIAL DEL CONTRATO CON IVA]]+Tabla1513[[#This Row],[VALOR DE LAS ADICIONES CON IVA]]</f>
        <v>37174821608</v>
      </c>
      <c r="Q114" s="4">
        <v>1096</v>
      </c>
      <c r="R114" s="68" t="s">
        <v>357</v>
      </c>
      <c r="S114" s="75"/>
      <c r="T114" s="76" t="s">
        <v>357</v>
      </c>
      <c r="U114" s="69">
        <v>45016</v>
      </c>
      <c r="V114" s="77">
        <v>46112</v>
      </c>
      <c r="W114" s="77">
        <v>46112</v>
      </c>
      <c r="X114" s="70" t="s">
        <v>525</v>
      </c>
      <c r="Y114" s="64" t="s">
        <v>308</v>
      </c>
      <c r="Z114" s="69"/>
      <c r="AA114" s="34">
        <v>0.61</v>
      </c>
      <c r="AB114" s="34">
        <v>0.45</v>
      </c>
      <c r="AC114" s="35">
        <v>16556399035</v>
      </c>
      <c r="AD114" s="40" t="s">
        <v>2703</v>
      </c>
      <c r="AE114" s="79">
        <v>2023</v>
      </c>
    </row>
    <row r="115" spans="1:31" ht="117" x14ac:dyDescent="0.35">
      <c r="A115" s="64" t="s">
        <v>317</v>
      </c>
      <c r="B115" s="70" t="s">
        <v>11</v>
      </c>
      <c r="C115" s="65" t="s">
        <v>318</v>
      </c>
      <c r="D115" s="67" t="s">
        <v>526</v>
      </c>
      <c r="E115" s="68" t="s">
        <v>702</v>
      </c>
      <c r="F115" s="69">
        <v>44992</v>
      </c>
      <c r="G115" s="65" t="s">
        <v>703</v>
      </c>
      <c r="H115" s="71" t="s">
        <v>704</v>
      </c>
      <c r="I115" s="80">
        <v>2648731561</v>
      </c>
      <c r="J115" s="72" t="s">
        <v>84</v>
      </c>
      <c r="K115" s="73">
        <v>900062917</v>
      </c>
      <c r="L115" s="65" t="s">
        <v>123</v>
      </c>
      <c r="M115" s="65" t="s">
        <v>705</v>
      </c>
      <c r="N115" s="68" t="s">
        <v>357</v>
      </c>
      <c r="O115" s="3"/>
      <c r="P115" s="74">
        <f>+Tabla1513[[#This Row],[VALOR INICIAL DEL CONTRATO CON IVA]]+Tabla1513[[#This Row],[VALOR DE LAS ADICIONES CON IVA]]</f>
        <v>2648731561</v>
      </c>
      <c r="Q115" s="4">
        <v>731</v>
      </c>
      <c r="R115" s="68" t="s">
        <v>357</v>
      </c>
      <c r="S115" s="75"/>
      <c r="T115" s="76" t="s">
        <v>357</v>
      </c>
      <c r="U115" s="69">
        <v>44992</v>
      </c>
      <c r="V115" s="77">
        <v>45723</v>
      </c>
      <c r="W115" s="77">
        <v>45723</v>
      </c>
      <c r="X115" s="70" t="s">
        <v>525</v>
      </c>
      <c r="Y115" s="64" t="s">
        <v>308</v>
      </c>
      <c r="Z115" s="69"/>
      <c r="AA115" s="34">
        <v>0.88</v>
      </c>
      <c r="AB115" s="34">
        <v>0.84160000000000001</v>
      </c>
      <c r="AC115" s="35">
        <v>2229261427</v>
      </c>
      <c r="AD115" s="40" t="s">
        <v>2704</v>
      </c>
      <c r="AE115" s="79">
        <v>2023</v>
      </c>
    </row>
    <row r="116" spans="1:31" ht="260" x14ac:dyDescent="0.35">
      <c r="A116" s="64" t="s">
        <v>317</v>
      </c>
      <c r="B116" s="70" t="s">
        <v>31</v>
      </c>
      <c r="C116" s="65" t="s">
        <v>33</v>
      </c>
      <c r="D116" s="67" t="s">
        <v>397</v>
      </c>
      <c r="E116" s="68" t="s">
        <v>708</v>
      </c>
      <c r="F116" s="69">
        <v>45000</v>
      </c>
      <c r="G116" s="65" t="s">
        <v>119</v>
      </c>
      <c r="H116" s="71" t="s">
        <v>709</v>
      </c>
      <c r="I116" s="80">
        <v>1309000000</v>
      </c>
      <c r="J116" s="72" t="s">
        <v>84</v>
      </c>
      <c r="K116" s="73">
        <v>830037444</v>
      </c>
      <c r="L116" s="65" t="s">
        <v>120</v>
      </c>
      <c r="M116" s="65" t="s">
        <v>710</v>
      </c>
      <c r="N116" s="68" t="s">
        <v>306</v>
      </c>
      <c r="O116" s="3">
        <v>204680000</v>
      </c>
      <c r="P116" s="74">
        <f>+Tabla1513[[#This Row],[VALOR INICIAL DEL CONTRATO CON IVA]]+Tabla1513[[#This Row],[VALOR DE LAS ADICIONES CON IVA]]</f>
        <v>1513680000</v>
      </c>
      <c r="Q116" s="4">
        <v>366</v>
      </c>
      <c r="R116" s="68" t="s">
        <v>306</v>
      </c>
      <c r="S116" s="75">
        <v>153</v>
      </c>
      <c r="T116" s="76" t="s">
        <v>357</v>
      </c>
      <c r="U116" s="69">
        <v>45033</v>
      </c>
      <c r="V116" s="77">
        <v>45399</v>
      </c>
      <c r="W116" s="77">
        <v>45642</v>
      </c>
      <c r="X116" s="70" t="s">
        <v>1869</v>
      </c>
      <c r="Y116" s="64" t="s">
        <v>403</v>
      </c>
      <c r="Z116" s="69"/>
      <c r="AA116" s="34">
        <v>0.93</v>
      </c>
      <c r="AB116" s="34">
        <v>0.96729563315892397</v>
      </c>
      <c r="AC116" s="35">
        <v>1464176054</v>
      </c>
      <c r="AD116" s="40" t="s">
        <v>2705</v>
      </c>
      <c r="AE116" s="79">
        <v>2023</v>
      </c>
    </row>
    <row r="117" spans="1:31" ht="104" x14ac:dyDescent="0.35">
      <c r="A117" s="64" t="s">
        <v>317</v>
      </c>
      <c r="B117" s="70" t="s">
        <v>11</v>
      </c>
      <c r="C117" s="65" t="s">
        <v>12</v>
      </c>
      <c r="D117" s="67" t="s">
        <v>353</v>
      </c>
      <c r="E117" s="68" t="s">
        <v>1557</v>
      </c>
      <c r="F117" s="69">
        <v>45009</v>
      </c>
      <c r="G117" s="65" t="s">
        <v>160</v>
      </c>
      <c r="H117" s="71" t="s">
        <v>1558</v>
      </c>
      <c r="I117" s="80">
        <v>66096000</v>
      </c>
      <c r="J117" s="72" t="s">
        <v>84</v>
      </c>
      <c r="K117" s="73">
        <v>860004875</v>
      </c>
      <c r="L117" s="65" t="s">
        <v>114</v>
      </c>
      <c r="M117" s="65" t="s">
        <v>1559</v>
      </c>
      <c r="N117" s="68" t="s">
        <v>357</v>
      </c>
      <c r="O117" s="3"/>
      <c r="P117" s="74">
        <f>+Tabla1513[[#This Row],[VALOR INICIAL DEL CONTRATO CON IVA]]+Tabla1513[[#This Row],[VALOR DE LAS ADICIONES CON IVA]]</f>
        <v>66096000</v>
      </c>
      <c r="Q117" s="4">
        <v>366</v>
      </c>
      <c r="R117" s="68" t="s">
        <v>357</v>
      </c>
      <c r="S117" s="75"/>
      <c r="T117" s="76" t="s">
        <v>357</v>
      </c>
      <c r="U117" s="69">
        <v>45016</v>
      </c>
      <c r="V117" s="77">
        <v>45382</v>
      </c>
      <c r="W117" s="77">
        <v>45382</v>
      </c>
      <c r="X117" s="70" t="s">
        <v>1560</v>
      </c>
      <c r="Y117" s="64" t="s">
        <v>520</v>
      </c>
      <c r="Z117" s="69"/>
      <c r="AA117" s="30">
        <v>1</v>
      </c>
      <c r="AB117" s="30">
        <v>1</v>
      </c>
      <c r="AC117" s="35">
        <v>66096000</v>
      </c>
      <c r="AD117" s="40" t="s">
        <v>2706</v>
      </c>
      <c r="AE117" s="79">
        <v>2023</v>
      </c>
    </row>
    <row r="118" spans="1:31" ht="156" x14ac:dyDescent="0.35">
      <c r="A118" s="64" t="s">
        <v>317</v>
      </c>
      <c r="B118" s="70" t="s">
        <v>11</v>
      </c>
      <c r="C118" s="65" t="s">
        <v>318</v>
      </c>
      <c r="D118" s="67" t="s">
        <v>526</v>
      </c>
      <c r="E118" s="68" t="s">
        <v>711</v>
      </c>
      <c r="F118" s="69">
        <v>45009</v>
      </c>
      <c r="G118" s="65" t="s">
        <v>142</v>
      </c>
      <c r="H118" s="71" t="s">
        <v>712</v>
      </c>
      <c r="I118" s="3">
        <v>45369608</v>
      </c>
      <c r="J118" s="72" t="s">
        <v>84</v>
      </c>
      <c r="K118" s="73">
        <v>900152543</v>
      </c>
      <c r="L118" s="65" t="s">
        <v>108</v>
      </c>
      <c r="M118" s="65" t="s">
        <v>713</v>
      </c>
      <c r="N118" s="68" t="s">
        <v>357</v>
      </c>
      <c r="O118" s="3"/>
      <c r="P118" s="74">
        <f>+Tabla1513[[#This Row],[VALOR INICIAL DEL CONTRATO CON IVA]]+Tabla1513[[#This Row],[VALOR DE LAS ADICIONES CON IVA]]</f>
        <v>45369608</v>
      </c>
      <c r="Q118" s="4">
        <v>708</v>
      </c>
      <c r="R118" s="68" t="s">
        <v>357</v>
      </c>
      <c r="S118" s="75"/>
      <c r="T118" s="76" t="s">
        <v>357</v>
      </c>
      <c r="U118" s="69">
        <v>45009</v>
      </c>
      <c r="V118" s="77">
        <v>45717</v>
      </c>
      <c r="W118" s="77">
        <v>45717</v>
      </c>
      <c r="X118" s="70" t="s">
        <v>2268</v>
      </c>
      <c r="Y118" s="64" t="s">
        <v>308</v>
      </c>
      <c r="Z118" s="69"/>
      <c r="AA118" s="34">
        <v>0.92</v>
      </c>
      <c r="AB118" s="34">
        <v>0.74</v>
      </c>
      <c r="AC118" s="35">
        <v>33605600</v>
      </c>
      <c r="AD118" s="40" t="s">
        <v>2707</v>
      </c>
      <c r="AE118" s="79">
        <v>2023</v>
      </c>
    </row>
    <row r="119" spans="1:31" s="1" customFormat="1" ht="78" x14ac:dyDescent="0.35">
      <c r="A119" s="82" t="s">
        <v>317</v>
      </c>
      <c r="B119" s="96" t="s">
        <v>11</v>
      </c>
      <c r="C119" s="83" t="s">
        <v>318</v>
      </c>
      <c r="D119" s="67" t="s">
        <v>397</v>
      </c>
      <c r="E119" s="85" t="s">
        <v>715</v>
      </c>
      <c r="F119" s="86">
        <v>45016</v>
      </c>
      <c r="G119" s="65" t="s">
        <v>142</v>
      </c>
      <c r="H119" s="71" t="s">
        <v>716</v>
      </c>
      <c r="I119" s="37">
        <v>1294204123</v>
      </c>
      <c r="J119" s="72" t="s">
        <v>84</v>
      </c>
      <c r="K119" s="87">
        <v>901696093</v>
      </c>
      <c r="L119" s="83" t="s">
        <v>91</v>
      </c>
      <c r="M119" s="65" t="s">
        <v>717</v>
      </c>
      <c r="N119" s="85" t="s">
        <v>357</v>
      </c>
      <c r="O119" s="37"/>
      <c r="P119" s="74">
        <f>+Tabla1513[[#This Row],[VALOR INICIAL DEL CONTRATO CON IVA]]+Tabla1513[[#This Row],[VALOR DE LAS ADICIONES CON IVA]]</f>
        <v>1294204123</v>
      </c>
      <c r="Q119" s="38">
        <v>213</v>
      </c>
      <c r="R119" s="85" t="s">
        <v>306</v>
      </c>
      <c r="S119" s="91">
        <v>62</v>
      </c>
      <c r="T119" s="88" t="s">
        <v>357</v>
      </c>
      <c r="U119" s="86">
        <v>45057</v>
      </c>
      <c r="V119" s="89">
        <v>45270</v>
      </c>
      <c r="W119" s="89">
        <v>45332</v>
      </c>
      <c r="X119" s="70" t="s">
        <v>417</v>
      </c>
      <c r="Y119" s="82" t="s">
        <v>1548</v>
      </c>
      <c r="Z119" s="86"/>
      <c r="AA119" s="28">
        <v>1</v>
      </c>
      <c r="AB119" s="28">
        <v>1</v>
      </c>
      <c r="AC119" s="39">
        <v>1259892529.15414</v>
      </c>
      <c r="AD119" s="40" t="s">
        <v>2708</v>
      </c>
      <c r="AE119" s="90">
        <v>2023</v>
      </c>
    </row>
    <row r="120" spans="1:31" ht="116" x14ac:dyDescent="0.35">
      <c r="A120" s="64" t="s">
        <v>317</v>
      </c>
      <c r="B120" s="70" t="s">
        <v>418</v>
      </c>
      <c r="C120" s="65" t="s">
        <v>45</v>
      </c>
      <c r="D120" s="67" t="s">
        <v>526</v>
      </c>
      <c r="E120" s="68" t="s">
        <v>718</v>
      </c>
      <c r="F120" s="69">
        <v>45027</v>
      </c>
      <c r="G120" s="65" t="s">
        <v>719</v>
      </c>
      <c r="H120" s="71" t="s">
        <v>720</v>
      </c>
      <c r="I120" s="80">
        <v>5000000</v>
      </c>
      <c r="J120" s="72" t="s">
        <v>84</v>
      </c>
      <c r="K120" s="73">
        <v>72079475</v>
      </c>
      <c r="L120" s="65" t="s">
        <v>126</v>
      </c>
      <c r="M120" s="65" t="s">
        <v>721</v>
      </c>
      <c r="N120" s="68" t="s">
        <v>357</v>
      </c>
      <c r="O120" s="3"/>
      <c r="P120" s="74">
        <f>+Tabla1513[[#This Row],[VALOR INICIAL DEL CONTRATO CON IVA]]+Tabla1513[[#This Row],[VALOR DE LAS ADICIONES CON IVA]]</f>
        <v>5000000</v>
      </c>
      <c r="Q120" s="4">
        <v>355</v>
      </c>
      <c r="R120" s="68" t="s">
        <v>357</v>
      </c>
      <c r="S120" s="75"/>
      <c r="T120" s="76" t="s">
        <v>357</v>
      </c>
      <c r="U120" s="69">
        <v>45027</v>
      </c>
      <c r="V120" s="77">
        <v>45382</v>
      </c>
      <c r="W120" s="77">
        <v>45382</v>
      </c>
      <c r="X120" s="70" t="s">
        <v>475</v>
      </c>
      <c r="Y120" s="64" t="s">
        <v>520</v>
      </c>
      <c r="Z120" s="69"/>
      <c r="AA120" s="34">
        <v>1</v>
      </c>
      <c r="AB120" s="34">
        <v>0.71</v>
      </c>
      <c r="AC120" s="35">
        <v>3556481</v>
      </c>
      <c r="AD120" s="40" t="s">
        <v>2709</v>
      </c>
      <c r="AE120" s="79">
        <v>2023</v>
      </c>
    </row>
    <row r="121" spans="1:31" ht="130" x14ac:dyDescent="0.35">
      <c r="A121" s="64" t="s">
        <v>317</v>
      </c>
      <c r="B121" s="70" t="s">
        <v>31</v>
      </c>
      <c r="C121" s="65" t="s">
        <v>36</v>
      </c>
      <c r="D121" s="67" t="s">
        <v>397</v>
      </c>
      <c r="E121" s="68" t="s">
        <v>723</v>
      </c>
      <c r="F121" s="69">
        <v>45041</v>
      </c>
      <c r="G121" s="65" t="s">
        <v>150</v>
      </c>
      <c r="H121" s="71" t="s">
        <v>2636</v>
      </c>
      <c r="I121" s="3">
        <v>1456112494</v>
      </c>
      <c r="J121" s="72" t="s">
        <v>84</v>
      </c>
      <c r="K121" s="73">
        <v>800210453</v>
      </c>
      <c r="L121" s="65" t="s">
        <v>114</v>
      </c>
      <c r="M121" s="65" t="s">
        <v>610</v>
      </c>
      <c r="N121" s="68" t="s">
        <v>357</v>
      </c>
      <c r="O121" s="3"/>
      <c r="P121" s="74">
        <f>+Tabla1513[[#This Row],[VALOR INICIAL DEL CONTRATO CON IVA]]+Tabla1513[[#This Row],[VALOR DE LAS ADICIONES CON IVA]]</f>
        <v>1456112494</v>
      </c>
      <c r="Q121" s="4">
        <v>1095</v>
      </c>
      <c r="R121" s="68" t="s">
        <v>357</v>
      </c>
      <c r="S121" s="75"/>
      <c r="T121" s="76" t="s">
        <v>357</v>
      </c>
      <c r="U121" s="69">
        <v>45061</v>
      </c>
      <c r="V121" s="77">
        <v>46156</v>
      </c>
      <c r="W121" s="77">
        <v>46156</v>
      </c>
      <c r="X121" s="70" t="s">
        <v>445</v>
      </c>
      <c r="Y121" s="64" t="s">
        <v>308</v>
      </c>
      <c r="Z121" s="69"/>
      <c r="AA121" s="34">
        <v>0.52800000000000002</v>
      </c>
      <c r="AB121" s="34">
        <v>0.52800000000000002</v>
      </c>
      <c r="AC121" s="35">
        <v>768503816.09000003</v>
      </c>
      <c r="AD121" s="40" t="s">
        <v>2710</v>
      </c>
      <c r="AE121" s="79">
        <v>2023</v>
      </c>
    </row>
    <row r="122" spans="1:31" ht="65" x14ac:dyDescent="0.35">
      <c r="A122" s="64" t="s">
        <v>317</v>
      </c>
      <c r="B122" s="70" t="s">
        <v>418</v>
      </c>
      <c r="C122" s="65" t="s">
        <v>46</v>
      </c>
      <c r="D122" s="67" t="s">
        <v>526</v>
      </c>
      <c r="E122" s="68" t="s">
        <v>724</v>
      </c>
      <c r="F122" s="69">
        <v>45051</v>
      </c>
      <c r="G122" s="65" t="s">
        <v>150</v>
      </c>
      <c r="H122" s="71" t="s">
        <v>725</v>
      </c>
      <c r="I122" s="80">
        <v>454345150</v>
      </c>
      <c r="J122" s="72" t="s">
        <v>84</v>
      </c>
      <c r="K122" s="73">
        <v>800057767</v>
      </c>
      <c r="L122" s="65" t="s">
        <v>120</v>
      </c>
      <c r="M122" s="65" t="s">
        <v>726</v>
      </c>
      <c r="N122" s="68" t="s">
        <v>357</v>
      </c>
      <c r="O122" s="3"/>
      <c r="P122" s="74">
        <f>+Tabla1513[[#This Row],[VALOR INICIAL DEL CONTRATO CON IVA]]+Tabla1513[[#This Row],[VALOR DE LAS ADICIONES CON IVA]]</f>
        <v>454345150</v>
      </c>
      <c r="Q122" s="4">
        <v>730</v>
      </c>
      <c r="R122" s="68" t="s">
        <v>357</v>
      </c>
      <c r="S122" s="75"/>
      <c r="T122" s="76" t="s">
        <v>357</v>
      </c>
      <c r="U122" s="69">
        <v>45064</v>
      </c>
      <c r="V122" s="77">
        <v>45794</v>
      </c>
      <c r="W122" s="77">
        <v>45794</v>
      </c>
      <c r="X122" s="70" t="s">
        <v>727</v>
      </c>
      <c r="Y122" s="64" t="s">
        <v>308</v>
      </c>
      <c r="Z122" s="69"/>
      <c r="AA122" s="34">
        <v>0.81230000000000002</v>
      </c>
      <c r="AB122" s="34">
        <v>0.86680000000000001</v>
      </c>
      <c r="AC122" s="35">
        <v>393839690.66750002</v>
      </c>
      <c r="AD122" s="40" t="s">
        <v>2711</v>
      </c>
      <c r="AE122" s="79">
        <v>2023</v>
      </c>
    </row>
    <row r="123" spans="1:31" ht="130" x14ac:dyDescent="0.35">
      <c r="A123" s="64" t="s">
        <v>317</v>
      </c>
      <c r="B123" s="70" t="s">
        <v>11</v>
      </c>
      <c r="C123" s="65" t="s">
        <v>638</v>
      </c>
      <c r="D123" s="65" t="s">
        <v>353</v>
      </c>
      <c r="E123" s="68" t="s">
        <v>728</v>
      </c>
      <c r="F123" s="69">
        <v>45044</v>
      </c>
      <c r="G123" s="65" t="s">
        <v>150</v>
      </c>
      <c r="H123" s="71" t="s">
        <v>729</v>
      </c>
      <c r="I123" s="3">
        <v>98750000</v>
      </c>
      <c r="J123" s="72" t="s">
        <v>84</v>
      </c>
      <c r="K123" s="73">
        <v>900643769</v>
      </c>
      <c r="L123" s="65" t="s">
        <v>123</v>
      </c>
      <c r="M123" s="65" t="s">
        <v>730</v>
      </c>
      <c r="N123" s="68" t="s">
        <v>306</v>
      </c>
      <c r="O123" s="3">
        <f>41092188+56907812</f>
        <v>98000000</v>
      </c>
      <c r="P123" s="74">
        <f>+Tabla1513[[#This Row],[VALOR INICIAL DEL CONTRATO CON IVA]]+Tabla1513[[#This Row],[VALOR DE LAS ADICIONES CON IVA]]</f>
        <v>196750000</v>
      </c>
      <c r="Q123" s="4">
        <v>228</v>
      </c>
      <c r="R123" s="68" t="s">
        <v>306</v>
      </c>
      <c r="S123" s="75">
        <v>93</v>
      </c>
      <c r="T123" s="76" t="s">
        <v>357</v>
      </c>
      <c r="U123" s="69">
        <v>45063</v>
      </c>
      <c r="V123" s="77">
        <v>45291</v>
      </c>
      <c r="W123" s="77">
        <v>45384</v>
      </c>
      <c r="X123" s="81" t="s">
        <v>500</v>
      </c>
      <c r="Y123" s="64" t="s">
        <v>639</v>
      </c>
      <c r="Z123" s="69">
        <v>45447</v>
      </c>
      <c r="AA123" s="34">
        <v>1</v>
      </c>
      <c r="AB123" s="34">
        <v>0.98</v>
      </c>
      <c r="AC123" s="35">
        <v>194854781</v>
      </c>
      <c r="AD123" s="36" t="s">
        <v>2324</v>
      </c>
      <c r="AE123" s="79">
        <v>2023</v>
      </c>
    </row>
    <row r="124" spans="1:31" ht="65" x14ac:dyDescent="0.35">
      <c r="A124" s="64" t="s">
        <v>317</v>
      </c>
      <c r="B124" s="70" t="s">
        <v>433</v>
      </c>
      <c r="C124" s="65" t="s">
        <v>51</v>
      </c>
      <c r="D124" s="67" t="s">
        <v>526</v>
      </c>
      <c r="E124" s="68" t="s">
        <v>732</v>
      </c>
      <c r="F124" s="69">
        <v>45057</v>
      </c>
      <c r="G124" s="65" t="s">
        <v>150</v>
      </c>
      <c r="H124" s="71" t="s">
        <v>733</v>
      </c>
      <c r="I124" s="80">
        <v>58000000.000000007</v>
      </c>
      <c r="J124" s="72" t="s">
        <v>84</v>
      </c>
      <c r="K124" s="73">
        <v>901212388</v>
      </c>
      <c r="L124" s="65" t="s">
        <v>85</v>
      </c>
      <c r="M124" s="65" t="s">
        <v>734</v>
      </c>
      <c r="N124" s="68" t="s">
        <v>357</v>
      </c>
      <c r="O124" s="3"/>
      <c r="P124" s="74">
        <f>+Tabla1513[[#This Row],[VALOR INICIAL DEL CONTRATO CON IVA]]+Tabla1513[[#This Row],[VALOR DE LAS ADICIONES CON IVA]]</f>
        <v>58000000.000000007</v>
      </c>
      <c r="Q124" s="4">
        <v>1096</v>
      </c>
      <c r="R124" s="68" t="s">
        <v>357</v>
      </c>
      <c r="S124" s="75"/>
      <c r="T124" s="76" t="s">
        <v>357</v>
      </c>
      <c r="U124" s="69">
        <v>45057</v>
      </c>
      <c r="V124" s="77">
        <v>46153</v>
      </c>
      <c r="W124" s="77">
        <v>46153</v>
      </c>
      <c r="X124" s="81" t="s">
        <v>735</v>
      </c>
      <c r="Y124" s="64" t="s">
        <v>308</v>
      </c>
      <c r="Z124" s="69"/>
      <c r="AA124" s="34">
        <v>0.54744525547445255</v>
      </c>
      <c r="AB124" s="34">
        <v>0.46040689655172412</v>
      </c>
      <c r="AC124" s="35">
        <v>26703600</v>
      </c>
      <c r="AD124" s="40" t="s">
        <v>2712</v>
      </c>
      <c r="AE124" s="79">
        <v>2023</v>
      </c>
    </row>
    <row r="125" spans="1:31" ht="143" x14ac:dyDescent="0.35">
      <c r="A125" s="64" t="s">
        <v>317</v>
      </c>
      <c r="B125" s="70" t="s">
        <v>418</v>
      </c>
      <c r="C125" s="65" t="s">
        <v>45</v>
      </c>
      <c r="D125" s="67" t="s">
        <v>526</v>
      </c>
      <c r="E125" s="68" t="s">
        <v>737</v>
      </c>
      <c r="F125" s="69">
        <v>45070</v>
      </c>
      <c r="G125" s="65" t="s">
        <v>150</v>
      </c>
      <c r="H125" s="71" t="s">
        <v>738</v>
      </c>
      <c r="I125" s="80">
        <v>673733328</v>
      </c>
      <c r="J125" s="72" t="s">
        <v>84</v>
      </c>
      <c r="K125" s="73">
        <v>1716369</v>
      </c>
      <c r="L125" s="65" t="s">
        <v>126</v>
      </c>
      <c r="M125" s="65" t="s">
        <v>739</v>
      </c>
      <c r="N125" s="68" t="s">
        <v>357</v>
      </c>
      <c r="O125" s="3"/>
      <c r="P125" s="74">
        <f>+Tabla1513[[#This Row],[VALOR INICIAL DEL CONTRATO CON IVA]]+Tabla1513[[#This Row],[VALOR DE LAS ADICIONES CON IVA]]</f>
        <v>673733328</v>
      </c>
      <c r="Q125" s="4">
        <v>730</v>
      </c>
      <c r="R125" s="68" t="s">
        <v>357</v>
      </c>
      <c r="S125" s="75"/>
      <c r="T125" s="76" t="s">
        <v>357</v>
      </c>
      <c r="U125" s="69">
        <v>45078</v>
      </c>
      <c r="V125" s="77">
        <v>45808</v>
      </c>
      <c r="W125" s="77">
        <v>45808</v>
      </c>
      <c r="X125" s="70" t="s">
        <v>475</v>
      </c>
      <c r="Y125" s="64" t="s">
        <v>308</v>
      </c>
      <c r="Z125" s="69"/>
      <c r="AA125" s="34">
        <v>0.79</v>
      </c>
      <c r="AB125" s="34">
        <v>0.62</v>
      </c>
      <c r="AC125" s="35">
        <v>418499381</v>
      </c>
      <c r="AD125" s="40" t="s">
        <v>2713</v>
      </c>
      <c r="AE125" s="79">
        <v>2023</v>
      </c>
    </row>
    <row r="126" spans="1:31" ht="130" x14ac:dyDescent="0.35">
      <c r="A126" s="64" t="s">
        <v>317</v>
      </c>
      <c r="B126" s="70" t="s">
        <v>418</v>
      </c>
      <c r="C126" s="65" t="s">
        <v>45</v>
      </c>
      <c r="D126" s="67" t="s">
        <v>526</v>
      </c>
      <c r="E126" s="68" t="s">
        <v>740</v>
      </c>
      <c r="F126" s="69">
        <v>45071</v>
      </c>
      <c r="G126" s="65" t="s">
        <v>150</v>
      </c>
      <c r="H126" s="71" t="s">
        <v>741</v>
      </c>
      <c r="I126" s="80">
        <v>17393040</v>
      </c>
      <c r="J126" s="72" t="s">
        <v>96</v>
      </c>
      <c r="K126" s="73">
        <v>79506641</v>
      </c>
      <c r="L126" s="65"/>
      <c r="M126" s="65" t="s">
        <v>742</v>
      </c>
      <c r="N126" s="68" t="s">
        <v>357</v>
      </c>
      <c r="O126" s="3"/>
      <c r="P126" s="74">
        <f>+Tabla1513[[#This Row],[VALOR INICIAL DEL CONTRATO CON IVA]]+Tabla1513[[#This Row],[VALOR DE LAS ADICIONES CON IVA]]</f>
        <v>17393040</v>
      </c>
      <c r="Q126" s="4">
        <v>365</v>
      </c>
      <c r="R126" s="68" t="s">
        <v>357</v>
      </c>
      <c r="S126" s="75"/>
      <c r="T126" s="76" t="s">
        <v>357</v>
      </c>
      <c r="U126" s="69">
        <v>45078</v>
      </c>
      <c r="V126" s="77">
        <v>45443</v>
      </c>
      <c r="W126" s="77">
        <v>45443</v>
      </c>
      <c r="X126" s="70" t="s">
        <v>475</v>
      </c>
      <c r="Y126" s="64" t="s">
        <v>639</v>
      </c>
      <c r="Z126" s="69">
        <v>45496</v>
      </c>
      <c r="AA126" s="34">
        <v>1</v>
      </c>
      <c r="AB126" s="34">
        <v>1</v>
      </c>
      <c r="AC126" s="35">
        <v>17397800</v>
      </c>
      <c r="AD126" s="40" t="s">
        <v>2714</v>
      </c>
      <c r="AE126" s="79">
        <v>2023</v>
      </c>
    </row>
    <row r="127" spans="1:31" ht="182" x14ac:dyDescent="0.35">
      <c r="A127" s="64" t="s">
        <v>317</v>
      </c>
      <c r="B127" s="70" t="s">
        <v>11</v>
      </c>
      <c r="C127" s="65" t="s">
        <v>12</v>
      </c>
      <c r="D127" s="67" t="s">
        <v>397</v>
      </c>
      <c r="E127" s="68" t="s">
        <v>743</v>
      </c>
      <c r="F127" s="69">
        <v>45076</v>
      </c>
      <c r="G127" s="65" t="s">
        <v>150</v>
      </c>
      <c r="H127" s="71" t="s">
        <v>744</v>
      </c>
      <c r="I127" s="80">
        <v>5087823658</v>
      </c>
      <c r="J127" s="72" t="s">
        <v>84</v>
      </c>
      <c r="K127" s="73">
        <v>901023218</v>
      </c>
      <c r="L127" s="65" t="s">
        <v>114</v>
      </c>
      <c r="M127" s="65" t="s">
        <v>745</v>
      </c>
      <c r="N127" s="68" t="s">
        <v>306</v>
      </c>
      <c r="O127" s="3">
        <v>2388501013</v>
      </c>
      <c r="P127" s="74">
        <f>+Tabla1513[[#This Row],[VALOR INICIAL DEL CONTRATO CON IVA]]+Tabla1513[[#This Row],[VALOR DE LAS ADICIONES CON IVA]]</f>
        <v>7476324671</v>
      </c>
      <c r="Q127" s="4">
        <v>365</v>
      </c>
      <c r="R127" s="68" t="s">
        <v>357</v>
      </c>
      <c r="S127" s="75"/>
      <c r="T127" s="76" t="s">
        <v>357</v>
      </c>
      <c r="U127" s="69">
        <v>45078</v>
      </c>
      <c r="V127" s="77">
        <v>45443</v>
      </c>
      <c r="W127" s="77">
        <v>45443</v>
      </c>
      <c r="X127" s="70" t="s">
        <v>538</v>
      </c>
      <c r="Y127" s="64" t="s">
        <v>639</v>
      </c>
      <c r="Z127" s="69">
        <v>45477</v>
      </c>
      <c r="AA127" s="34">
        <v>1</v>
      </c>
      <c r="AB127" s="34">
        <v>0.95</v>
      </c>
      <c r="AC127" s="35">
        <v>7098023139</v>
      </c>
      <c r="AD127" s="36" t="s">
        <v>2325</v>
      </c>
      <c r="AE127" s="79">
        <v>2023</v>
      </c>
    </row>
    <row r="128" spans="1:31" ht="273" x14ac:dyDescent="0.35">
      <c r="A128" s="64" t="s">
        <v>317</v>
      </c>
      <c r="B128" s="70" t="s">
        <v>506</v>
      </c>
      <c r="C128" s="65" t="s">
        <v>63</v>
      </c>
      <c r="D128" s="67" t="s">
        <v>526</v>
      </c>
      <c r="E128" s="68" t="s">
        <v>746</v>
      </c>
      <c r="F128" s="69">
        <v>45085</v>
      </c>
      <c r="G128" s="65" t="s">
        <v>150</v>
      </c>
      <c r="H128" s="71" t="s">
        <v>747</v>
      </c>
      <c r="I128" s="3">
        <v>58000000</v>
      </c>
      <c r="J128" s="72" t="s">
        <v>84</v>
      </c>
      <c r="K128" s="73">
        <v>900640903</v>
      </c>
      <c r="L128" s="65" t="s">
        <v>114</v>
      </c>
      <c r="M128" s="65" t="s">
        <v>748</v>
      </c>
      <c r="N128" s="68" t="s">
        <v>357</v>
      </c>
      <c r="O128" s="3"/>
      <c r="P128" s="74">
        <f>+Tabla1513[[#This Row],[VALOR INICIAL DEL CONTRATO CON IVA]]+Tabla1513[[#This Row],[VALOR DE LAS ADICIONES CON IVA]]</f>
        <v>58000000</v>
      </c>
      <c r="Q128" s="4">
        <v>206</v>
      </c>
      <c r="R128" s="68" t="s">
        <v>306</v>
      </c>
      <c r="S128" s="75">
        <v>121</v>
      </c>
      <c r="T128" s="76" t="s">
        <v>357</v>
      </c>
      <c r="U128" s="69">
        <v>45085</v>
      </c>
      <c r="V128" s="77">
        <v>45291</v>
      </c>
      <c r="W128" s="77">
        <v>45412</v>
      </c>
      <c r="X128" s="70" t="s">
        <v>492</v>
      </c>
      <c r="Y128" s="64" t="s">
        <v>403</v>
      </c>
      <c r="Z128" s="69"/>
      <c r="AA128" s="34">
        <v>1</v>
      </c>
      <c r="AB128" s="34">
        <v>1</v>
      </c>
      <c r="AC128" s="35">
        <v>63621636</v>
      </c>
      <c r="AD128" s="36" t="s">
        <v>2326</v>
      </c>
      <c r="AE128" s="79">
        <v>2023</v>
      </c>
    </row>
    <row r="129" spans="1:31" ht="234" x14ac:dyDescent="0.35">
      <c r="A129" s="64" t="s">
        <v>317</v>
      </c>
      <c r="B129" s="70" t="s">
        <v>506</v>
      </c>
      <c r="C129" s="65" t="s">
        <v>63</v>
      </c>
      <c r="D129" s="67" t="s">
        <v>526</v>
      </c>
      <c r="E129" s="68" t="s">
        <v>749</v>
      </c>
      <c r="F129" s="69">
        <v>45085</v>
      </c>
      <c r="G129" s="65" t="s">
        <v>150</v>
      </c>
      <c r="H129" s="71" t="s">
        <v>750</v>
      </c>
      <c r="I129" s="3">
        <v>58000000</v>
      </c>
      <c r="J129" s="72" t="s">
        <v>84</v>
      </c>
      <c r="K129" s="73">
        <v>901447396</v>
      </c>
      <c r="L129" s="65" t="s">
        <v>123</v>
      </c>
      <c r="M129" s="65" t="s">
        <v>751</v>
      </c>
      <c r="N129" s="68" t="s">
        <v>357</v>
      </c>
      <c r="O129" s="3"/>
      <c r="P129" s="74">
        <f>+Tabla1513[[#This Row],[VALOR INICIAL DEL CONTRATO CON IVA]]+Tabla1513[[#This Row],[VALOR DE LAS ADICIONES CON IVA]]</f>
        <v>58000000</v>
      </c>
      <c r="Q129" s="4">
        <v>206</v>
      </c>
      <c r="R129" s="68" t="s">
        <v>306</v>
      </c>
      <c r="S129" s="75">
        <v>121</v>
      </c>
      <c r="T129" s="76" t="s">
        <v>357</v>
      </c>
      <c r="U129" s="69">
        <v>45085</v>
      </c>
      <c r="V129" s="77">
        <v>45291</v>
      </c>
      <c r="W129" s="77">
        <v>45412</v>
      </c>
      <c r="X129" s="70" t="s">
        <v>492</v>
      </c>
      <c r="Y129" s="64" t="s">
        <v>403</v>
      </c>
      <c r="Z129" s="69"/>
      <c r="AA129" s="34">
        <v>1</v>
      </c>
      <c r="AB129" s="34">
        <v>1</v>
      </c>
      <c r="AC129" s="35">
        <v>27312803</v>
      </c>
      <c r="AD129" s="36" t="s">
        <v>2327</v>
      </c>
      <c r="AE129" s="79">
        <v>2023</v>
      </c>
    </row>
    <row r="130" spans="1:31" ht="91" x14ac:dyDescent="0.35">
      <c r="A130" s="64" t="s">
        <v>317</v>
      </c>
      <c r="B130" s="70" t="s">
        <v>433</v>
      </c>
      <c r="C130" s="70" t="s">
        <v>52</v>
      </c>
      <c r="D130" s="67" t="s">
        <v>526</v>
      </c>
      <c r="E130" s="68" t="s">
        <v>752</v>
      </c>
      <c r="F130" s="69">
        <v>45090</v>
      </c>
      <c r="G130" s="65" t="s">
        <v>150</v>
      </c>
      <c r="H130" s="71" t="s">
        <v>753</v>
      </c>
      <c r="I130" s="3">
        <v>300000000</v>
      </c>
      <c r="J130" s="72" t="s">
        <v>84</v>
      </c>
      <c r="K130" s="73">
        <v>900114521</v>
      </c>
      <c r="L130" s="65" t="s">
        <v>85</v>
      </c>
      <c r="M130" s="65" t="s">
        <v>754</v>
      </c>
      <c r="N130" s="68" t="s">
        <v>357</v>
      </c>
      <c r="O130" s="3"/>
      <c r="P130" s="74">
        <f>+Tabla1513[[#This Row],[VALOR INICIAL DEL CONTRATO CON IVA]]+Tabla1513[[#This Row],[VALOR DE LAS ADICIONES CON IVA]]</f>
        <v>300000000</v>
      </c>
      <c r="Q130" s="4">
        <v>1095</v>
      </c>
      <c r="R130" s="68" t="s">
        <v>357</v>
      </c>
      <c r="S130" s="75"/>
      <c r="T130" s="76" t="s">
        <v>357</v>
      </c>
      <c r="U130" s="69">
        <v>45125</v>
      </c>
      <c r="V130" s="77">
        <v>46220</v>
      </c>
      <c r="W130" s="77">
        <v>46220</v>
      </c>
      <c r="X130" s="70" t="s">
        <v>755</v>
      </c>
      <c r="Y130" s="64" t="s">
        <v>308</v>
      </c>
      <c r="Z130" s="69"/>
      <c r="AA130" s="34">
        <v>0.49</v>
      </c>
      <c r="AB130" s="34">
        <v>0</v>
      </c>
      <c r="AC130" s="35">
        <v>5105000</v>
      </c>
      <c r="AD130" s="40" t="s">
        <v>2715</v>
      </c>
      <c r="AE130" s="79">
        <v>2023</v>
      </c>
    </row>
    <row r="131" spans="1:31" ht="130" x14ac:dyDescent="0.35">
      <c r="A131" s="64" t="s">
        <v>317</v>
      </c>
      <c r="B131" s="70" t="s">
        <v>11</v>
      </c>
      <c r="C131" s="65" t="s">
        <v>318</v>
      </c>
      <c r="D131" s="67" t="s">
        <v>526</v>
      </c>
      <c r="E131" s="68" t="s">
        <v>758</v>
      </c>
      <c r="F131" s="69">
        <v>45106</v>
      </c>
      <c r="G131" s="65" t="s">
        <v>150</v>
      </c>
      <c r="H131" s="71" t="s">
        <v>759</v>
      </c>
      <c r="I131" s="80">
        <v>22060220</v>
      </c>
      <c r="J131" s="72" t="s">
        <v>84</v>
      </c>
      <c r="K131" s="73">
        <v>900094086</v>
      </c>
      <c r="L131" s="65" t="s">
        <v>85</v>
      </c>
      <c r="M131" s="65" t="s">
        <v>760</v>
      </c>
      <c r="N131" s="68" t="s">
        <v>306</v>
      </c>
      <c r="O131" s="3">
        <v>2975000</v>
      </c>
      <c r="P131" s="74">
        <f>+Tabla1513[[#This Row],[VALOR INICIAL DEL CONTRATO CON IVA]]+Tabla1513[[#This Row],[VALOR DE LAS ADICIONES CON IVA]]</f>
        <v>25035220</v>
      </c>
      <c r="Q131" s="4">
        <v>365</v>
      </c>
      <c r="R131" s="68" t="s">
        <v>306</v>
      </c>
      <c r="S131" s="75">
        <v>174</v>
      </c>
      <c r="T131" s="76" t="s">
        <v>357</v>
      </c>
      <c r="U131" s="69">
        <v>45118</v>
      </c>
      <c r="V131" s="77">
        <v>45483</v>
      </c>
      <c r="W131" s="77">
        <v>45657</v>
      </c>
      <c r="X131" s="78" t="s">
        <v>325</v>
      </c>
      <c r="Y131" s="64" t="s">
        <v>520</v>
      </c>
      <c r="Z131" s="69"/>
      <c r="AA131" s="34">
        <v>1</v>
      </c>
      <c r="AB131" s="34">
        <v>0</v>
      </c>
      <c r="AC131" s="35">
        <v>0</v>
      </c>
      <c r="AD131" s="36" t="s">
        <v>2328</v>
      </c>
      <c r="AE131" s="79">
        <v>2023</v>
      </c>
    </row>
    <row r="132" spans="1:31" ht="117" x14ac:dyDescent="0.35">
      <c r="A132" s="64" t="s">
        <v>317</v>
      </c>
      <c r="B132" s="70" t="s">
        <v>302</v>
      </c>
      <c r="C132" s="65" t="s">
        <v>761</v>
      </c>
      <c r="D132" s="65" t="s">
        <v>353</v>
      </c>
      <c r="E132" s="68" t="s">
        <v>762</v>
      </c>
      <c r="F132" s="69">
        <v>45104</v>
      </c>
      <c r="G132" s="65" t="s">
        <v>150</v>
      </c>
      <c r="H132" s="71" t="s">
        <v>763</v>
      </c>
      <c r="I132" s="3">
        <v>119000000</v>
      </c>
      <c r="J132" s="72" t="s">
        <v>84</v>
      </c>
      <c r="K132" s="73">
        <v>900640903</v>
      </c>
      <c r="L132" s="65" t="s">
        <v>114</v>
      </c>
      <c r="M132" s="65" t="s">
        <v>764</v>
      </c>
      <c r="N132" s="68" t="s">
        <v>306</v>
      </c>
      <c r="O132" s="3">
        <v>133362069</v>
      </c>
      <c r="P132" s="74">
        <f>+Tabla1513[[#This Row],[VALOR INICIAL DEL CONTRATO CON IVA]]+Tabla1513[[#This Row],[VALOR DE LAS ADICIONES CON IVA]]</f>
        <v>252362069</v>
      </c>
      <c r="Q132" s="4">
        <v>365</v>
      </c>
      <c r="R132" s="68" t="s">
        <v>357</v>
      </c>
      <c r="S132" s="75"/>
      <c r="T132" s="76" t="s">
        <v>357</v>
      </c>
      <c r="U132" s="69">
        <v>45114</v>
      </c>
      <c r="V132" s="77">
        <v>45479</v>
      </c>
      <c r="W132" s="77">
        <v>45479</v>
      </c>
      <c r="X132" s="70" t="s">
        <v>765</v>
      </c>
      <c r="Y132" s="64" t="s">
        <v>639</v>
      </c>
      <c r="Z132" s="69">
        <v>45582</v>
      </c>
      <c r="AA132" s="34">
        <v>1</v>
      </c>
      <c r="AB132" s="34">
        <v>0.38</v>
      </c>
      <c r="AC132" s="35">
        <v>220800710</v>
      </c>
      <c r="AD132" s="40" t="s">
        <v>2716</v>
      </c>
      <c r="AE132" s="79">
        <v>2023</v>
      </c>
    </row>
    <row r="133" spans="1:31" ht="260" x14ac:dyDescent="0.35">
      <c r="A133" s="64" t="s">
        <v>317</v>
      </c>
      <c r="B133" s="70" t="s">
        <v>506</v>
      </c>
      <c r="C133" s="65" t="s">
        <v>63</v>
      </c>
      <c r="D133" s="67" t="s">
        <v>526</v>
      </c>
      <c r="E133" s="68" t="s">
        <v>766</v>
      </c>
      <c r="F133" s="69">
        <v>45121</v>
      </c>
      <c r="G133" s="65" t="s">
        <v>150</v>
      </c>
      <c r="H133" s="71" t="s">
        <v>767</v>
      </c>
      <c r="I133" s="3">
        <v>58000000</v>
      </c>
      <c r="J133" s="72" t="s">
        <v>84</v>
      </c>
      <c r="K133" s="73">
        <v>901374143</v>
      </c>
      <c r="L133" s="65" t="s">
        <v>120</v>
      </c>
      <c r="M133" s="65" t="s">
        <v>768</v>
      </c>
      <c r="N133" s="68" t="s">
        <v>357</v>
      </c>
      <c r="O133" s="3"/>
      <c r="P133" s="74">
        <f>+Tabla1513[[#This Row],[VALOR INICIAL DEL CONTRATO CON IVA]]+Tabla1513[[#This Row],[VALOR DE LAS ADICIONES CON IVA]]</f>
        <v>58000000</v>
      </c>
      <c r="Q133" s="4">
        <v>170</v>
      </c>
      <c r="R133" s="68" t="s">
        <v>306</v>
      </c>
      <c r="S133" s="75">
        <v>121</v>
      </c>
      <c r="T133" s="76" t="s">
        <v>357</v>
      </c>
      <c r="U133" s="69">
        <v>45121</v>
      </c>
      <c r="V133" s="77">
        <v>45291</v>
      </c>
      <c r="W133" s="77">
        <v>45412</v>
      </c>
      <c r="X133" s="70" t="s">
        <v>492</v>
      </c>
      <c r="Y133" s="64" t="s">
        <v>403</v>
      </c>
      <c r="Z133" s="69"/>
      <c r="AA133" s="34">
        <v>1</v>
      </c>
      <c r="AB133" s="34">
        <v>1</v>
      </c>
      <c r="AC133" s="35">
        <v>12688397</v>
      </c>
      <c r="AD133" s="36" t="s">
        <v>2329</v>
      </c>
      <c r="AE133" s="79">
        <v>2023</v>
      </c>
    </row>
    <row r="134" spans="1:31" ht="78" x14ac:dyDescent="0.35">
      <c r="A134" s="64" t="s">
        <v>317</v>
      </c>
      <c r="B134" s="70" t="s">
        <v>31</v>
      </c>
      <c r="C134" s="65" t="s">
        <v>769</v>
      </c>
      <c r="D134" s="67" t="s">
        <v>526</v>
      </c>
      <c r="E134" s="68" t="s">
        <v>770</v>
      </c>
      <c r="F134" s="69">
        <v>45119</v>
      </c>
      <c r="G134" s="65" t="s">
        <v>150</v>
      </c>
      <c r="H134" s="71" t="s">
        <v>771</v>
      </c>
      <c r="I134" s="80">
        <v>38475342</v>
      </c>
      <c r="J134" s="72" t="s">
        <v>84</v>
      </c>
      <c r="K134" s="73">
        <v>900239396</v>
      </c>
      <c r="L134" s="65" t="s">
        <v>103</v>
      </c>
      <c r="M134" s="65" t="s">
        <v>772</v>
      </c>
      <c r="N134" s="68" t="s">
        <v>357</v>
      </c>
      <c r="O134" s="3"/>
      <c r="P134" s="74">
        <f>+Tabla1513[[#This Row],[VALOR INICIAL DEL CONTRATO CON IVA]]+Tabla1513[[#This Row],[VALOR DE LAS ADICIONES CON IVA]]</f>
        <v>38475342</v>
      </c>
      <c r="Q134" s="4">
        <v>365</v>
      </c>
      <c r="R134" s="68" t="s">
        <v>357</v>
      </c>
      <c r="S134" s="75"/>
      <c r="T134" s="76" t="s">
        <v>357</v>
      </c>
      <c r="U134" s="69">
        <v>45197</v>
      </c>
      <c r="V134" s="77">
        <v>45562</v>
      </c>
      <c r="W134" s="77">
        <v>45562</v>
      </c>
      <c r="X134" s="70" t="s">
        <v>773</v>
      </c>
      <c r="Y134" s="64" t="s">
        <v>639</v>
      </c>
      <c r="Z134" s="69">
        <v>45583</v>
      </c>
      <c r="AA134" s="34">
        <v>1</v>
      </c>
      <c r="AB134" s="34">
        <v>0.72506929243150064</v>
      </c>
      <c r="AC134" s="35">
        <v>27897289</v>
      </c>
      <c r="AD134" s="40" t="s">
        <v>2717</v>
      </c>
      <c r="AE134" s="79">
        <v>2023</v>
      </c>
    </row>
    <row r="135" spans="1:31" ht="273" x14ac:dyDescent="0.35">
      <c r="A135" s="64" t="s">
        <v>317</v>
      </c>
      <c r="B135" s="70" t="s">
        <v>506</v>
      </c>
      <c r="C135" s="65" t="s">
        <v>63</v>
      </c>
      <c r="D135" s="67" t="s">
        <v>526</v>
      </c>
      <c r="E135" s="68" t="s">
        <v>774</v>
      </c>
      <c r="F135" s="69">
        <v>45120</v>
      </c>
      <c r="G135" s="65" t="s">
        <v>150</v>
      </c>
      <c r="H135" s="71" t="s">
        <v>775</v>
      </c>
      <c r="I135" s="3">
        <v>58000000</v>
      </c>
      <c r="J135" s="72" t="s">
        <v>84</v>
      </c>
      <c r="K135" s="73">
        <v>901242942</v>
      </c>
      <c r="L135" s="65" t="s">
        <v>91</v>
      </c>
      <c r="M135" s="65" t="s">
        <v>776</v>
      </c>
      <c r="N135" s="68" t="s">
        <v>357</v>
      </c>
      <c r="O135" s="3"/>
      <c r="P135" s="74">
        <f>+Tabla1513[[#This Row],[VALOR INICIAL DEL CONTRATO CON IVA]]+Tabla1513[[#This Row],[VALOR DE LAS ADICIONES CON IVA]]</f>
        <v>58000000</v>
      </c>
      <c r="Q135" s="4">
        <v>171</v>
      </c>
      <c r="R135" s="68" t="s">
        <v>306</v>
      </c>
      <c r="S135" s="75">
        <v>121</v>
      </c>
      <c r="T135" s="76" t="s">
        <v>357</v>
      </c>
      <c r="U135" s="69">
        <v>45120</v>
      </c>
      <c r="V135" s="77">
        <v>45291</v>
      </c>
      <c r="W135" s="77">
        <v>45412</v>
      </c>
      <c r="X135" s="70" t="s">
        <v>492</v>
      </c>
      <c r="Y135" s="64" t="s">
        <v>403</v>
      </c>
      <c r="Z135" s="69"/>
      <c r="AA135" s="34">
        <v>1</v>
      </c>
      <c r="AB135" s="34">
        <v>1</v>
      </c>
      <c r="AC135" s="35">
        <v>10699166</v>
      </c>
      <c r="AD135" s="36" t="s">
        <v>2330</v>
      </c>
      <c r="AE135" s="79">
        <v>2023</v>
      </c>
    </row>
    <row r="136" spans="1:31" ht="195" x14ac:dyDescent="0.35">
      <c r="A136" s="64" t="s">
        <v>317</v>
      </c>
      <c r="B136" s="70" t="s">
        <v>302</v>
      </c>
      <c r="C136" s="65" t="s">
        <v>761</v>
      </c>
      <c r="D136" s="65" t="s">
        <v>353</v>
      </c>
      <c r="E136" s="68" t="s">
        <v>777</v>
      </c>
      <c r="F136" s="69">
        <v>45124</v>
      </c>
      <c r="G136" s="65" t="s">
        <v>150</v>
      </c>
      <c r="H136" s="71" t="s">
        <v>778</v>
      </c>
      <c r="I136" s="3">
        <v>430290662</v>
      </c>
      <c r="J136" s="72" t="s">
        <v>84</v>
      </c>
      <c r="K136" s="73">
        <v>900218578</v>
      </c>
      <c r="L136" s="65" t="s">
        <v>117</v>
      </c>
      <c r="M136" s="65" t="s">
        <v>546</v>
      </c>
      <c r="N136" s="68" t="s">
        <v>306</v>
      </c>
      <c r="O136" s="3">
        <v>146370000</v>
      </c>
      <c r="P136" s="74">
        <f>+Tabla1513[[#This Row],[VALOR INICIAL DEL CONTRATO CON IVA]]+Tabla1513[[#This Row],[VALOR DE LAS ADICIONES CON IVA]]</f>
        <v>576660662</v>
      </c>
      <c r="Q136" s="4">
        <v>365</v>
      </c>
      <c r="R136" s="68" t="s">
        <v>357</v>
      </c>
      <c r="S136" s="75"/>
      <c r="T136" s="76" t="s">
        <v>357</v>
      </c>
      <c r="U136" s="69">
        <v>45160</v>
      </c>
      <c r="V136" s="77">
        <v>45525</v>
      </c>
      <c r="W136" s="77">
        <v>45525</v>
      </c>
      <c r="X136" s="70" t="s">
        <v>765</v>
      </c>
      <c r="Y136" s="64" t="s">
        <v>1548</v>
      </c>
      <c r="Z136" s="69"/>
      <c r="AA136" s="34">
        <v>1</v>
      </c>
      <c r="AB136" s="34">
        <v>1</v>
      </c>
      <c r="AC136" s="35">
        <v>504945548.05000001</v>
      </c>
      <c r="AD136" s="40" t="s">
        <v>2718</v>
      </c>
      <c r="AE136" s="79">
        <v>2023</v>
      </c>
    </row>
    <row r="137" spans="1:31" ht="221" x14ac:dyDescent="0.35">
      <c r="A137" s="64" t="s">
        <v>317</v>
      </c>
      <c r="B137" s="70" t="s">
        <v>409</v>
      </c>
      <c r="C137" s="65" t="s">
        <v>66</v>
      </c>
      <c r="D137" s="67" t="s">
        <v>526</v>
      </c>
      <c r="E137" s="68" t="s">
        <v>780</v>
      </c>
      <c r="F137" s="69">
        <v>45128</v>
      </c>
      <c r="G137" s="65" t="s">
        <v>150</v>
      </c>
      <c r="H137" s="71" t="s">
        <v>781</v>
      </c>
      <c r="I137" s="3">
        <v>27298600</v>
      </c>
      <c r="J137" s="72" t="s">
        <v>84</v>
      </c>
      <c r="K137" s="73">
        <v>901435584</v>
      </c>
      <c r="L137" s="65" t="s">
        <v>111</v>
      </c>
      <c r="M137" s="65" t="s">
        <v>782</v>
      </c>
      <c r="N137" s="68" t="s">
        <v>357</v>
      </c>
      <c r="O137" s="3"/>
      <c r="P137" s="74">
        <f>+Tabla1513[[#This Row],[VALOR INICIAL DEL CONTRATO CON IVA]]+Tabla1513[[#This Row],[VALOR DE LAS ADICIONES CON IVA]]</f>
        <v>27298600</v>
      </c>
      <c r="Q137" s="4">
        <v>184</v>
      </c>
      <c r="R137" s="68" t="s">
        <v>357</v>
      </c>
      <c r="S137" s="75"/>
      <c r="T137" s="76" t="s">
        <v>357</v>
      </c>
      <c r="U137" s="69">
        <v>45128</v>
      </c>
      <c r="V137" s="77">
        <v>45312</v>
      </c>
      <c r="W137" s="77">
        <v>45312</v>
      </c>
      <c r="X137" s="70" t="s">
        <v>783</v>
      </c>
      <c r="Y137" s="64" t="s">
        <v>639</v>
      </c>
      <c r="Z137" s="69">
        <v>45350</v>
      </c>
      <c r="AA137" s="31">
        <v>1</v>
      </c>
      <c r="AB137" s="34">
        <v>1</v>
      </c>
      <c r="AC137" s="35">
        <v>27298600</v>
      </c>
      <c r="AD137" s="40" t="s">
        <v>2719</v>
      </c>
      <c r="AE137" s="79">
        <v>2023</v>
      </c>
    </row>
    <row r="138" spans="1:31" ht="221" x14ac:dyDescent="0.35">
      <c r="A138" s="64" t="s">
        <v>317</v>
      </c>
      <c r="B138" s="70" t="s">
        <v>31</v>
      </c>
      <c r="C138" s="70" t="s">
        <v>34</v>
      </c>
      <c r="D138" s="67" t="s">
        <v>397</v>
      </c>
      <c r="E138" s="68" t="s">
        <v>784</v>
      </c>
      <c r="F138" s="95">
        <v>45131</v>
      </c>
      <c r="G138" s="65" t="s">
        <v>150</v>
      </c>
      <c r="H138" s="94" t="s">
        <v>785</v>
      </c>
      <c r="I138" s="44">
        <v>8698287485</v>
      </c>
      <c r="J138" s="97" t="s">
        <v>84</v>
      </c>
      <c r="K138" s="73">
        <v>800167494</v>
      </c>
      <c r="L138" s="65" t="s">
        <v>108</v>
      </c>
      <c r="M138" s="70" t="s">
        <v>786</v>
      </c>
      <c r="N138" s="68" t="s">
        <v>357</v>
      </c>
      <c r="O138" s="3"/>
      <c r="P138" s="74">
        <f>+Tabla1513[[#This Row],[VALOR INICIAL DEL CONTRATO CON IVA]]+Tabla1513[[#This Row],[VALOR DE LAS ADICIONES CON IVA]]</f>
        <v>8698287485</v>
      </c>
      <c r="Q138" s="45">
        <v>1096</v>
      </c>
      <c r="R138" s="68" t="s">
        <v>357</v>
      </c>
      <c r="S138" s="75"/>
      <c r="T138" s="76" t="s">
        <v>357</v>
      </c>
      <c r="U138" s="95">
        <v>45131</v>
      </c>
      <c r="V138" s="95">
        <v>46227</v>
      </c>
      <c r="W138" s="98">
        <v>46227</v>
      </c>
      <c r="X138" s="81" t="s">
        <v>787</v>
      </c>
      <c r="Y138" s="99" t="s">
        <v>308</v>
      </c>
      <c r="Z138" s="69"/>
      <c r="AA138" s="34">
        <v>0</v>
      </c>
      <c r="AB138" s="34">
        <v>0</v>
      </c>
      <c r="AC138" s="35">
        <v>0</v>
      </c>
      <c r="AD138" s="40" t="s">
        <v>2720</v>
      </c>
      <c r="AE138" s="79">
        <v>2023</v>
      </c>
    </row>
    <row r="139" spans="1:31" ht="91" x14ac:dyDescent="0.35">
      <c r="A139" s="64" t="s">
        <v>317</v>
      </c>
      <c r="B139" s="70" t="s">
        <v>4</v>
      </c>
      <c r="C139" s="70" t="s">
        <v>788</v>
      </c>
      <c r="D139" s="65" t="s">
        <v>353</v>
      </c>
      <c r="E139" s="68" t="s">
        <v>789</v>
      </c>
      <c r="F139" s="95">
        <v>45132</v>
      </c>
      <c r="G139" s="65" t="s">
        <v>150</v>
      </c>
      <c r="H139" s="94" t="s">
        <v>790</v>
      </c>
      <c r="I139" s="44">
        <v>269280000</v>
      </c>
      <c r="J139" s="97" t="s">
        <v>84</v>
      </c>
      <c r="K139" s="73">
        <v>860046645</v>
      </c>
      <c r="L139" s="65" t="s">
        <v>123</v>
      </c>
      <c r="M139" s="70" t="s">
        <v>791</v>
      </c>
      <c r="N139" s="68" t="s">
        <v>357</v>
      </c>
      <c r="O139" s="3"/>
      <c r="P139" s="74">
        <f>+Tabla1513[[#This Row],[VALOR INICIAL DEL CONTRATO CON IVA]]+Tabla1513[[#This Row],[VALOR DE LAS ADICIONES CON IVA]]</f>
        <v>269280000</v>
      </c>
      <c r="Q139" s="45">
        <v>730</v>
      </c>
      <c r="R139" s="68" t="s">
        <v>357</v>
      </c>
      <c r="S139" s="75"/>
      <c r="T139" s="76" t="s">
        <v>357</v>
      </c>
      <c r="U139" s="95">
        <v>45142</v>
      </c>
      <c r="V139" s="95">
        <v>45872</v>
      </c>
      <c r="W139" s="98">
        <v>45872</v>
      </c>
      <c r="X139" s="70" t="s">
        <v>1853</v>
      </c>
      <c r="Y139" s="99" t="s">
        <v>308</v>
      </c>
      <c r="Z139" s="69"/>
      <c r="AA139" s="34">
        <v>0.7</v>
      </c>
      <c r="AB139" s="34">
        <v>0.7</v>
      </c>
      <c r="AC139" s="35">
        <v>189618000</v>
      </c>
      <c r="AD139" s="40" t="s">
        <v>2721</v>
      </c>
      <c r="AE139" s="79">
        <v>2023</v>
      </c>
    </row>
    <row r="140" spans="1:31" ht="143" x14ac:dyDescent="0.35">
      <c r="A140" s="64" t="s">
        <v>317</v>
      </c>
      <c r="B140" s="70" t="s">
        <v>31</v>
      </c>
      <c r="C140" s="70" t="s">
        <v>36</v>
      </c>
      <c r="D140" s="65" t="s">
        <v>353</v>
      </c>
      <c r="E140" s="68" t="s">
        <v>792</v>
      </c>
      <c r="F140" s="95">
        <v>45134</v>
      </c>
      <c r="G140" s="65" t="s">
        <v>150</v>
      </c>
      <c r="H140" s="94" t="s">
        <v>793</v>
      </c>
      <c r="I140" s="44">
        <v>321148798</v>
      </c>
      <c r="J140" s="97" t="s">
        <v>84</v>
      </c>
      <c r="K140" s="73">
        <v>900335814</v>
      </c>
      <c r="L140" s="65" t="s">
        <v>91</v>
      </c>
      <c r="M140" s="70" t="s">
        <v>550</v>
      </c>
      <c r="N140" s="68" t="s">
        <v>357</v>
      </c>
      <c r="O140" s="3"/>
      <c r="P140" s="74">
        <f>+Tabla1513[[#This Row],[VALOR INICIAL DEL CONTRATO CON IVA]]+Tabla1513[[#This Row],[VALOR DE LAS ADICIONES CON IVA]]</f>
        <v>321148798</v>
      </c>
      <c r="Q140" s="45">
        <v>1096</v>
      </c>
      <c r="R140" s="68" t="s">
        <v>357</v>
      </c>
      <c r="S140" s="75"/>
      <c r="T140" s="76" t="s">
        <v>357</v>
      </c>
      <c r="U140" s="95">
        <v>45134</v>
      </c>
      <c r="V140" s="95">
        <v>46230</v>
      </c>
      <c r="W140" s="98">
        <v>46230</v>
      </c>
      <c r="X140" s="81" t="s">
        <v>424</v>
      </c>
      <c r="Y140" s="99" t="s">
        <v>308</v>
      </c>
      <c r="Z140" s="69"/>
      <c r="AA140" s="34">
        <v>0.42</v>
      </c>
      <c r="AB140" s="34">
        <v>1</v>
      </c>
      <c r="AC140" s="35">
        <v>321148798</v>
      </c>
      <c r="AD140" s="40" t="s">
        <v>2722</v>
      </c>
      <c r="AE140" s="79">
        <v>2023</v>
      </c>
    </row>
    <row r="141" spans="1:31" ht="156" x14ac:dyDescent="0.35">
      <c r="A141" s="64" t="s">
        <v>317</v>
      </c>
      <c r="B141" s="70" t="s">
        <v>433</v>
      </c>
      <c r="C141" s="70" t="s">
        <v>51</v>
      </c>
      <c r="D141" s="67" t="s">
        <v>526</v>
      </c>
      <c r="E141" s="68" t="s">
        <v>794</v>
      </c>
      <c r="F141" s="95">
        <v>45138</v>
      </c>
      <c r="G141" s="65" t="s">
        <v>150</v>
      </c>
      <c r="H141" s="94" t="s">
        <v>795</v>
      </c>
      <c r="I141" s="80">
        <v>50000000</v>
      </c>
      <c r="J141" s="97" t="s">
        <v>84</v>
      </c>
      <c r="K141" s="73">
        <v>901086699</v>
      </c>
      <c r="L141" s="65" t="s">
        <v>111</v>
      </c>
      <c r="M141" s="70" t="s">
        <v>796</v>
      </c>
      <c r="N141" s="68" t="s">
        <v>357</v>
      </c>
      <c r="O141" s="3"/>
      <c r="P141" s="74">
        <f>+Tabla1513[[#This Row],[VALOR INICIAL DEL CONTRATO CON IVA]]+Tabla1513[[#This Row],[VALOR DE LAS ADICIONES CON IVA]]</f>
        <v>50000000</v>
      </c>
      <c r="Q141" s="45">
        <v>365</v>
      </c>
      <c r="R141" s="68" t="s">
        <v>357</v>
      </c>
      <c r="S141" s="75"/>
      <c r="T141" s="76" t="s">
        <v>357</v>
      </c>
      <c r="U141" s="95">
        <v>45138</v>
      </c>
      <c r="V141" s="95">
        <v>45503</v>
      </c>
      <c r="W141" s="98">
        <v>45503</v>
      </c>
      <c r="X141" s="81" t="s">
        <v>735</v>
      </c>
      <c r="Y141" s="99" t="s">
        <v>403</v>
      </c>
      <c r="Z141" s="69"/>
      <c r="AA141" s="34">
        <v>0.71095890410958906</v>
      </c>
      <c r="AB141" s="34">
        <v>8.9884749999999999E-2</v>
      </c>
      <c r="AC141" s="35">
        <v>4494237.5</v>
      </c>
      <c r="AD141" s="40" t="s">
        <v>2723</v>
      </c>
      <c r="AE141" s="79">
        <v>2023</v>
      </c>
    </row>
    <row r="142" spans="1:31" ht="78" x14ac:dyDescent="0.35">
      <c r="A142" s="64" t="s">
        <v>317</v>
      </c>
      <c r="B142" s="70" t="s">
        <v>418</v>
      </c>
      <c r="C142" s="70" t="s">
        <v>45</v>
      </c>
      <c r="D142" s="67" t="s">
        <v>526</v>
      </c>
      <c r="E142" s="68" t="s">
        <v>797</v>
      </c>
      <c r="F142" s="95">
        <v>45138</v>
      </c>
      <c r="G142" s="65" t="s">
        <v>150</v>
      </c>
      <c r="H142" s="94" t="s">
        <v>798</v>
      </c>
      <c r="I142" s="80">
        <v>1951600</v>
      </c>
      <c r="J142" s="97" t="s">
        <v>96</v>
      </c>
      <c r="K142" s="73">
        <v>79506641</v>
      </c>
      <c r="L142" s="65"/>
      <c r="M142" s="70" t="s">
        <v>742</v>
      </c>
      <c r="N142" s="68" t="s">
        <v>357</v>
      </c>
      <c r="O142" s="3"/>
      <c r="P142" s="74">
        <f>+Tabla1513[[#This Row],[VALOR INICIAL DEL CONTRATO CON IVA]]+Tabla1513[[#This Row],[VALOR DE LAS ADICIONES CON IVA]]</f>
        <v>1951600</v>
      </c>
      <c r="Q142" s="45">
        <v>365</v>
      </c>
      <c r="R142" s="68" t="s">
        <v>357</v>
      </c>
      <c r="S142" s="75"/>
      <c r="T142" s="76" t="s">
        <v>357</v>
      </c>
      <c r="U142" s="95">
        <v>45138</v>
      </c>
      <c r="V142" s="95">
        <v>45503</v>
      </c>
      <c r="W142" s="98">
        <v>45503</v>
      </c>
      <c r="X142" s="81" t="s">
        <v>475</v>
      </c>
      <c r="Y142" s="99" t="s">
        <v>520</v>
      </c>
      <c r="Z142" s="69"/>
      <c r="AA142" s="34">
        <v>1</v>
      </c>
      <c r="AB142" s="34">
        <v>0.79</v>
      </c>
      <c r="AC142" s="35">
        <v>1550400</v>
      </c>
      <c r="AD142" s="40" t="s">
        <v>2724</v>
      </c>
      <c r="AE142" s="79">
        <v>2023</v>
      </c>
    </row>
    <row r="143" spans="1:31" ht="247" x14ac:dyDescent="0.35">
      <c r="A143" s="64" t="s">
        <v>317</v>
      </c>
      <c r="B143" s="70" t="s">
        <v>433</v>
      </c>
      <c r="C143" s="70" t="s">
        <v>51</v>
      </c>
      <c r="D143" s="67" t="s">
        <v>526</v>
      </c>
      <c r="E143" s="68" t="s">
        <v>799</v>
      </c>
      <c r="F143" s="95">
        <v>45135</v>
      </c>
      <c r="G143" s="65" t="s">
        <v>150</v>
      </c>
      <c r="H143" s="94" t="s">
        <v>2637</v>
      </c>
      <c r="I143" s="80">
        <v>762246408</v>
      </c>
      <c r="J143" s="97" t="s">
        <v>84</v>
      </c>
      <c r="K143" s="73">
        <v>900631435</v>
      </c>
      <c r="L143" s="65" t="s">
        <v>97</v>
      </c>
      <c r="M143" s="70" t="s">
        <v>800</v>
      </c>
      <c r="N143" s="68" t="s">
        <v>357</v>
      </c>
      <c r="O143" s="3"/>
      <c r="P143" s="74">
        <f>+Tabla1513[[#This Row],[VALOR INICIAL DEL CONTRATO CON IVA]]+Tabla1513[[#This Row],[VALOR DE LAS ADICIONES CON IVA]]</f>
        <v>762246408</v>
      </c>
      <c r="Q143" s="45">
        <v>731</v>
      </c>
      <c r="R143" s="68" t="s">
        <v>357</v>
      </c>
      <c r="S143" s="75"/>
      <c r="T143" s="76" t="s">
        <v>357</v>
      </c>
      <c r="U143" s="95">
        <v>45135</v>
      </c>
      <c r="V143" s="95">
        <v>45866</v>
      </c>
      <c r="W143" s="98">
        <v>45866</v>
      </c>
      <c r="X143" s="81" t="s">
        <v>735</v>
      </c>
      <c r="Y143" s="99" t="s">
        <v>308</v>
      </c>
      <c r="Z143" s="69"/>
      <c r="AA143" s="34">
        <v>0.71509999999999996</v>
      </c>
      <c r="AB143" s="34">
        <v>0.53549999999999998</v>
      </c>
      <c r="AC143" s="35">
        <v>408188959</v>
      </c>
      <c r="AD143" s="40" t="s">
        <v>2725</v>
      </c>
      <c r="AE143" s="79">
        <v>2023</v>
      </c>
    </row>
    <row r="144" spans="1:31" ht="104" x14ac:dyDescent="0.35">
      <c r="A144" s="64" t="s">
        <v>317</v>
      </c>
      <c r="B144" s="70" t="s">
        <v>418</v>
      </c>
      <c r="C144" s="70" t="s">
        <v>43</v>
      </c>
      <c r="D144" s="67" t="s">
        <v>526</v>
      </c>
      <c r="E144" s="68" t="s">
        <v>801</v>
      </c>
      <c r="F144" s="95">
        <v>45140</v>
      </c>
      <c r="G144" s="65" t="s">
        <v>150</v>
      </c>
      <c r="H144" s="94" t="s">
        <v>802</v>
      </c>
      <c r="I144" s="44">
        <v>3040400</v>
      </c>
      <c r="J144" s="97" t="s">
        <v>84</v>
      </c>
      <c r="K144" s="73">
        <v>860015764</v>
      </c>
      <c r="L144" s="65" t="s">
        <v>108</v>
      </c>
      <c r="M144" s="70" t="s">
        <v>803</v>
      </c>
      <c r="N144" s="68" t="s">
        <v>357</v>
      </c>
      <c r="O144" s="3"/>
      <c r="P144" s="74">
        <f>+Tabla1513[[#This Row],[VALOR INICIAL DEL CONTRATO CON IVA]]+Tabla1513[[#This Row],[VALOR DE LAS ADICIONES CON IVA]]</f>
        <v>3040400</v>
      </c>
      <c r="Q144" s="45">
        <v>365</v>
      </c>
      <c r="R144" s="68" t="s">
        <v>357</v>
      </c>
      <c r="S144" s="75"/>
      <c r="T144" s="76" t="s">
        <v>357</v>
      </c>
      <c r="U144" s="95">
        <v>45140</v>
      </c>
      <c r="V144" s="95">
        <v>45505</v>
      </c>
      <c r="W144" s="98">
        <v>45505</v>
      </c>
      <c r="X144" s="81" t="s">
        <v>463</v>
      </c>
      <c r="Y144" s="99" t="s">
        <v>520</v>
      </c>
      <c r="Z144" s="69"/>
      <c r="AA144" s="34">
        <v>1</v>
      </c>
      <c r="AB144" s="34">
        <v>1</v>
      </c>
      <c r="AC144" s="35">
        <v>3018366</v>
      </c>
      <c r="AD144" s="40" t="s">
        <v>2726</v>
      </c>
      <c r="AE144" s="79">
        <v>2023</v>
      </c>
    </row>
    <row r="145" spans="1:31" ht="234" x14ac:dyDescent="0.35">
      <c r="A145" s="64" t="s">
        <v>317</v>
      </c>
      <c r="B145" s="70" t="s">
        <v>409</v>
      </c>
      <c r="C145" s="70" t="s">
        <v>71</v>
      </c>
      <c r="D145" s="67" t="s">
        <v>526</v>
      </c>
      <c r="E145" s="68" t="s">
        <v>804</v>
      </c>
      <c r="F145" s="95">
        <v>45141</v>
      </c>
      <c r="G145" s="70" t="s">
        <v>150</v>
      </c>
      <c r="H145" s="94" t="s">
        <v>805</v>
      </c>
      <c r="I145" s="44">
        <v>13267155500</v>
      </c>
      <c r="J145" s="97" t="s">
        <v>84</v>
      </c>
      <c r="K145" s="73">
        <v>900032159</v>
      </c>
      <c r="L145" s="65" t="s">
        <v>108</v>
      </c>
      <c r="M145" s="70" t="s">
        <v>462</v>
      </c>
      <c r="N145" s="68" t="s">
        <v>357</v>
      </c>
      <c r="O145" s="3"/>
      <c r="P145" s="74">
        <f>+Tabla1513[[#This Row],[VALOR INICIAL DEL CONTRATO CON IVA]]+Tabla1513[[#This Row],[VALOR DE LAS ADICIONES CON IVA]]</f>
        <v>13267155500</v>
      </c>
      <c r="Q145" s="45">
        <v>1096</v>
      </c>
      <c r="R145" s="68" t="s">
        <v>357</v>
      </c>
      <c r="S145" s="75"/>
      <c r="T145" s="76" t="s">
        <v>357</v>
      </c>
      <c r="U145" s="95">
        <v>45142</v>
      </c>
      <c r="V145" s="95">
        <v>46238</v>
      </c>
      <c r="W145" s="98">
        <v>46238</v>
      </c>
      <c r="X145" s="81" t="s">
        <v>413</v>
      </c>
      <c r="Y145" s="99" t="s">
        <v>308</v>
      </c>
      <c r="Z145" s="69"/>
      <c r="AA145" s="34">
        <v>0.44440000000000002</v>
      </c>
      <c r="AB145" s="34">
        <v>0.48599999999999999</v>
      </c>
      <c r="AC145" s="35">
        <v>6447260578</v>
      </c>
      <c r="AD145" s="40" t="s">
        <v>2726</v>
      </c>
      <c r="AE145" s="79">
        <v>2023</v>
      </c>
    </row>
    <row r="146" spans="1:31" ht="195" x14ac:dyDescent="0.35">
      <c r="A146" s="64" t="s">
        <v>317</v>
      </c>
      <c r="B146" s="70" t="s">
        <v>31</v>
      </c>
      <c r="C146" s="70" t="s">
        <v>37</v>
      </c>
      <c r="D146" s="67" t="s">
        <v>526</v>
      </c>
      <c r="E146" s="68" t="s">
        <v>807</v>
      </c>
      <c r="F146" s="95">
        <v>45148</v>
      </c>
      <c r="G146" s="65" t="s">
        <v>142</v>
      </c>
      <c r="H146" s="94" t="s">
        <v>808</v>
      </c>
      <c r="I146" s="44">
        <v>53550000</v>
      </c>
      <c r="J146" s="97" t="s">
        <v>84</v>
      </c>
      <c r="K146" s="73">
        <v>900234657</v>
      </c>
      <c r="L146" s="65" t="s">
        <v>120</v>
      </c>
      <c r="M146" s="70" t="s">
        <v>809</v>
      </c>
      <c r="N146" s="68" t="s">
        <v>357</v>
      </c>
      <c r="O146" s="3"/>
      <c r="P146" s="74">
        <f>+Tabla1513[[#This Row],[VALOR INICIAL DEL CONTRATO CON IVA]]+Tabla1513[[#This Row],[VALOR DE LAS ADICIONES CON IVA]]</f>
        <v>53550000</v>
      </c>
      <c r="Q146" s="45">
        <v>365</v>
      </c>
      <c r="R146" s="68" t="s">
        <v>357</v>
      </c>
      <c r="S146" s="75"/>
      <c r="T146" s="76" t="s">
        <v>357</v>
      </c>
      <c r="U146" s="95">
        <v>45155</v>
      </c>
      <c r="V146" s="95">
        <v>45520</v>
      </c>
      <c r="W146" s="98">
        <v>45520</v>
      </c>
      <c r="X146" s="81" t="s">
        <v>810</v>
      </c>
      <c r="Y146" s="99" t="s">
        <v>403</v>
      </c>
      <c r="Z146" s="69"/>
      <c r="AA146" s="34">
        <v>1</v>
      </c>
      <c r="AB146" s="34">
        <v>1</v>
      </c>
      <c r="AC146" s="35">
        <v>53550000</v>
      </c>
      <c r="AD146" s="40" t="s">
        <v>2727</v>
      </c>
      <c r="AE146" s="79">
        <v>2023</v>
      </c>
    </row>
    <row r="147" spans="1:31" ht="195" x14ac:dyDescent="0.35">
      <c r="A147" s="64" t="s">
        <v>317</v>
      </c>
      <c r="B147" s="70" t="s">
        <v>11</v>
      </c>
      <c r="C147" s="70" t="s">
        <v>638</v>
      </c>
      <c r="D147" s="67" t="s">
        <v>526</v>
      </c>
      <c r="E147" s="68" t="s">
        <v>811</v>
      </c>
      <c r="F147" s="95">
        <v>45149</v>
      </c>
      <c r="G147" s="65" t="s">
        <v>150</v>
      </c>
      <c r="H147" s="94" t="s">
        <v>812</v>
      </c>
      <c r="I147" s="44">
        <v>56752613</v>
      </c>
      <c r="J147" s="97" t="s">
        <v>84</v>
      </c>
      <c r="K147" s="73">
        <v>900643769</v>
      </c>
      <c r="L147" s="65" t="s">
        <v>123</v>
      </c>
      <c r="M147" s="70" t="s">
        <v>730</v>
      </c>
      <c r="N147" s="68" t="s">
        <v>357</v>
      </c>
      <c r="O147" s="3"/>
      <c r="P147" s="74">
        <f>+Tabla1513[[#This Row],[VALOR INICIAL DEL CONTRATO CON IVA]]+Tabla1513[[#This Row],[VALOR DE LAS ADICIONES CON IVA]]</f>
        <v>56752613</v>
      </c>
      <c r="Q147" s="45">
        <v>365</v>
      </c>
      <c r="R147" s="68" t="s">
        <v>357</v>
      </c>
      <c r="S147" s="75"/>
      <c r="T147" s="76" t="s">
        <v>357</v>
      </c>
      <c r="U147" s="95">
        <v>45149</v>
      </c>
      <c r="V147" s="95">
        <v>45514</v>
      </c>
      <c r="W147" s="98">
        <v>45514</v>
      </c>
      <c r="X147" s="81" t="s">
        <v>500</v>
      </c>
      <c r="Y147" s="99" t="s">
        <v>639</v>
      </c>
      <c r="Z147" s="69">
        <v>45547</v>
      </c>
      <c r="AA147" s="34">
        <v>1</v>
      </c>
      <c r="AB147" s="34">
        <v>1</v>
      </c>
      <c r="AC147" s="35">
        <v>56752613</v>
      </c>
      <c r="AD147" s="40" t="s">
        <v>2728</v>
      </c>
      <c r="AE147" s="79">
        <v>2023</v>
      </c>
    </row>
    <row r="148" spans="1:31" ht="78" x14ac:dyDescent="0.35">
      <c r="A148" s="64" t="s">
        <v>317</v>
      </c>
      <c r="B148" s="70" t="s">
        <v>302</v>
      </c>
      <c r="C148" s="70" t="s">
        <v>437</v>
      </c>
      <c r="D148" s="67" t="s">
        <v>526</v>
      </c>
      <c r="E148" s="68" t="s">
        <v>813</v>
      </c>
      <c r="F148" s="95">
        <v>45162</v>
      </c>
      <c r="G148" s="65" t="s">
        <v>150</v>
      </c>
      <c r="H148" s="94" t="s">
        <v>814</v>
      </c>
      <c r="I148" s="44">
        <v>44268000</v>
      </c>
      <c r="J148" s="97" t="s">
        <v>84</v>
      </c>
      <c r="K148" s="73">
        <v>900054586</v>
      </c>
      <c r="L148" s="65" t="s">
        <v>85</v>
      </c>
      <c r="M148" s="70" t="s">
        <v>815</v>
      </c>
      <c r="N148" s="68" t="s">
        <v>357</v>
      </c>
      <c r="O148" s="3"/>
      <c r="P148" s="74">
        <f>+Tabla1513[[#This Row],[VALOR INICIAL DEL CONTRATO CON IVA]]+Tabla1513[[#This Row],[VALOR DE LAS ADICIONES CON IVA]]</f>
        <v>44268000</v>
      </c>
      <c r="Q148" s="45">
        <v>730</v>
      </c>
      <c r="R148" s="68" t="s">
        <v>357</v>
      </c>
      <c r="S148" s="75"/>
      <c r="T148" s="76" t="s">
        <v>357</v>
      </c>
      <c r="U148" s="95">
        <v>45171</v>
      </c>
      <c r="V148" s="95">
        <v>45901</v>
      </c>
      <c r="W148" s="98">
        <v>45901</v>
      </c>
      <c r="X148" s="81" t="s">
        <v>441</v>
      </c>
      <c r="Y148" s="99" t="s">
        <v>308</v>
      </c>
      <c r="Z148" s="69"/>
      <c r="AA148" s="34">
        <v>0.54</v>
      </c>
      <c r="AB148" s="34">
        <v>0.48</v>
      </c>
      <c r="AC148" s="35">
        <v>21420000</v>
      </c>
      <c r="AD148" s="40" t="s">
        <v>2729</v>
      </c>
      <c r="AE148" s="79">
        <v>2023</v>
      </c>
    </row>
    <row r="149" spans="1:31" ht="364" x14ac:dyDescent="0.35">
      <c r="A149" s="64" t="s">
        <v>317</v>
      </c>
      <c r="B149" s="70" t="s">
        <v>506</v>
      </c>
      <c r="C149" s="70" t="s">
        <v>63</v>
      </c>
      <c r="D149" s="67" t="s">
        <v>526</v>
      </c>
      <c r="E149" s="68" t="s">
        <v>818</v>
      </c>
      <c r="F149" s="95">
        <v>45175</v>
      </c>
      <c r="G149" s="65" t="s">
        <v>150</v>
      </c>
      <c r="H149" s="94" t="s">
        <v>819</v>
      </c>
      <c r="I149" s="44">
        <v>58000000</v>
      </c>
      <c r="J149" s="97" t="s">
        <v>84</v>
      </c>
      <c r="K149" s="73">
        <v>901044827</v>
      </c>
      <c r="L149" s="65" t="s">
        <v>91</v>
      </c>
      <c r="M149" s="70" t="s">
        <v>820</v>
      </c>
      <c r="N149" s="68" t="s">
        <v>357</v>
      </c>
      <c r="O149" s="3"/>
      <c r="P149" s="74">
        <f>+Tabla1513[[#This Row],[VALOR INICIAL DEL CONTRATO CON IVA]]+Tabla1513[[#This Row],[VALOR DE LAS ADICIONES CON IVA]]</f>
        <v>58000000</v>
      </c>
      <c r="Q149" s="45">
        <v>116</v>
      </c>
      <c r="R149" s="68" t="s">
        <v>306</v>
      </c>
      <c r="S149" s="75">
        <v>31</v>
      </c>
      <c r="T149" s="76" t="s">
        <v>357</v>
      </c>
      <c r="U149" s="95">
        <v>45175</v>
      </c>
      <c r="V149" s="95">
        <v>45291</v>
      </c>
      <c r="W149" s="98">
        <v>45322</v>
      </c>
      <c r="X149" s="81" t="s">
        <v>821</v>
      </c>
      <c r="Y149" s="99" t="s">
        <v>403</v>
      </c>
      <c r="Z149" s="69"/>
      <c r="AA149" s="34">
        <v>1</v>
      </c>
      <c r="AB149" s="34">
        <v>1</v>
      </c>
      <c r="AC149" s="35">
        <v>0</v>
      </c>
      <c r="AD149" s="40" t="s">
        <v>2730</v>
      </c>
      <c r="AE149" s="79">
        <v>2023</v>
      </c>
    </row>
    <row r="150" spans="1:31" ht="104" x14ac:dyDescent="0.35">
      <c r="A150" s="64" t="s">
        <v>317</v>
      </c>
      <c r="B150" s="70" t="s">
        <v>8</v>
      </c>
      <c r="C150" s="70" t="s">
        <v>36</v>
      </c>
      <c r="D150" s="67" t="s">
        <v>526</v>
      </c>
      <c r="E150" s="68" t="s">
        <v>822</v>
      </c>
      <c r="F150" s="95">
        <v>45175</v>
      </c>
      <c r="G150" s="65" t="s">
        <v>150</v>
      </c>
      <c r="H150" s="94" t="s">
        <v>823</v>
      </c>
      <c r="I150" s="44">
        <v>28203000</v>
      </c>
      <c r="J150" s="97" t="s">
        <v>84</v>
      </c>
      <c r="K150" s="73">
        <v>830045792</v>
      </c>
      <c r="L150" s="65" t="s">
        <v>91</v>
      </c>
      <c r="M150" s="70" t="s">
        <v>824</v>
      </c>
      <c r="N150" s="68" t="s">
        <v>357</v>
      </c>
      <c r="O150" s="3"/>
      <c r="P150" s="74">
        <f>+Tabla1513[[#This Row],[VALOR INICIAL DEL CONTRATO CON IVA]]+Tabla1513[[#This Row],[VALOR DE LAS ADICIONES CON IVA]]</f>
        <v>28203000</v>
      </c>
      <c r="Q150" s="45">
        <v>1095</v>
      </c>
      <c r="R150" s="68" t="s">
        <v>357</v>
      </c>
      <c r="S150" s="75"/>
      <c r="T150" s="76" t="s">
        <v>357</v>
      </c>
      <c r="U150" s="95">
        <v>45197</v>
      </c>
      <c r="V150" s="95">
        <v>46292</v>
      </c>
      <c r="W150" s="98">
        <v>46292</v>
      </c>
      <c r="X150" s="81" t="s">
        <v>424</v>
      </c>
      <c r="Y150" s="99" t="s">
        <v>308</v>
      </c>
      <c r="Z150" s="69"/>
      <c r="AA150" s="34">
        <v>1</v>
      </c>
      <c r="AB150" s="34">
        <v>0.42</v>
      </c>
      <c r="AC150" s="35">
        <v>28203000</v>
      </c>
      <c r="AD150" s="40" t="s">
        <v>2731</v>
      </c>
      <c r="AE150" s="79">
        <v>2023</v>
      </c>
    </row>
    <row r="151" spans="1:31" ht="130" x14ac:dyDescent="0.35">
      <c r="A151" s="64" t="s">
        <v>317</v>
      </c>
      <c r="B151" s="70" t="s">
        <v>433</v>
      </c>
      <c r="C151" s="70" t="s">
        <v>52</v>
      </c>
      <c r="D151" s="65" t="s">
        <v>526</v>
      </c>
      <c r="E151" s="68" t="s">
        <v>825</v>
      </c>
      <c r="F151" s="95">
        <v>45194</v>
      </c>
      <c r="G151" s="65" t="s">
        <v>150</v>
      </c>
      <c r="H151" s="94" t="s">
        <v>826</v>
      </c>
      <c r="I151" s="44">
        <v>150000000</v>
      </c>
      <c r="J151" s="97" t="s">
        <v>84</v>
      </c>
      <c r="K151" s="73">
        <v>900133128</v>
      </c>
      <c r="L151" s="65" t="s">
        <v>91</v>
      </c>
      <c r="M151" s="70" t="s">
        <v>827</v>
      </c>
      <c r="N151" s="68" t="s">
        <v>357</v>
      </c>
      <c r="O151" s="3"/>
      <c r="P151" s="74">
        <f>+Tabla1513[[#This Row],[VALOR INICIAL DEL CONTRATO CON IVA]]+Tabla1513[[#This Row],[VALOR DE LAS ADICIONES CON IVA]]</f>
        <v>150000000</v>
      </c>
      <c r="Q151" s="45">
        <v>365</v>
      </c>
      <c r="R151" s="68" t="s">
        <v>306</v>
      </c>
      <c r="S151" s="75">
        <f>+Tabla1513[[#This Row],[FECHA FINAL DEL CONTRATO]]-Tabla1513[[#This Row],[FECHA TERMINACIÓN INICIAL CONTRATO]]</f>
        <v>365</v>
      </c>
      <c r="T151" s="76" t="s">
        <v>357</v>
      </c>
      <c r="U151" s="95">
        <v>45226</v>
      </c>
      <c r="V151" s="95">
        <v>45591</v>
      </c>
      <c r="W151" s="98">
        <v>45956</v>
      </c>
      <c r="X151" s="70" t="s">
        <v>755</v>
      </c>
      <c r="Y151" s="99" t="s">
        <v>308</v>
      </c>
      <c r="Z151" s="69"/>
      <c r="AA151" s="34">
        <v>0.59</v>
      </c>
      <c r="AB151" s="34">
        <v>0</v>
      </c>
      <c r="AC151" s="35">
        <v>30164011.199999999</v>
      </c>
      <c r="AD151" s="40" t="s">
        <v>2732</v>
      </c>
      <c r="AE151" s="79">
        <v>2023</v>
      </c>
    </row>
    <row r="152" spans="1:31" ht="130" x14ac:dyDescent="0.35">
      <c r="A152" s="64" t="s">
        <v>317</v>
      </c>
      <c r="B152" s="70" t="s">
        <v>433</v>
      </c>
      <c r="C152" s="70" t="s">
        <v>52</v>
      </c>
      <c r="D152" s="65" t="s">
        <v>526</v>
      </c>
      <c r="E152" s="68" t="s">
        <v>828</v>
      </c>
      <c r="F152" s="95">
        <v>45177</v>
      </c>
      <c r="G152" s="65" t="s">
        <v>150</v>
      </c>
      <c r="H152" s="94" t="s">
        <v>826</v>
      </c>
      <c r="I152" s="44">
        <v>200000000</v>
      </c>
      <c r="J152" s="97" t="s">
        <v>84</v>
      </c>
      <c r="K152" s="73">
        <v>800016536</v>
      </c>
      <c r="L152" s="65" t="s">
        <v>120</v>
      </c>
      <c r="M152" s="70" t="s">
        <v>829</v>
      </c>
      <c r="N152" s="68" t="s">
        <v>357</v>
      </c>
      <c r="O152" s="3"/>
      <c r="P152" s="74">
        <f>+Tabla1513[[#This Row],[VALOR INICIAL DEL CONTRATO CON IVA]]+Tabla1513[[#This Row],[VALOR DE LAS ADICIONES CON IVA]]</f>
        <v>200000000</v>
      </c>
      <c r="Q152" s="45">
        <v>365</v>
      </c>
      <c r="R152" s="68" t="s">
        <v>357</v>
      </c>
      <c r="S152" s="75"/>
      <c r="T152" s="76" t="s">
        <v>357</v>
      </c>
      <c r="U152" s="95">
        <v>45177</v>
      </c>
      <c r="V152" s="95">
        <v>45542</v>
      </c>
      <c r="W152" s="98">
        <v>45542</v>
      </c>
      <c r="X152" s="70" t="s">
        <v>755</v>
      </c>
      <c r="Y152" s="99" t="s">
        <v>639</v>
      </c>
      <c r="Z152" s="69">
        <v>45530</v>
      </c>
      <c r="AA152" s="34">
        <v>0</v>
      </c>
      <c r="AB152" s="34">
        <v>0</v>
      </c>
      <c r="AC152" s="35">
        <v>0</v>
      </c>
      <c r="AD152" s="40"/>
      <c r="AE152" s="79">
        <v>2023</v>
      </c>
    </row>
    <row r="153" spans="1:31" ht="130" x14ac:dyDescent="0.35">
      <c r="A153" s="64" t="s">
        <v>317</v>
      </c>
      <c r="B153" s="70" t="s">
        <v>433</v>
      </c>
      <c r="C153" s="70" t="s">
        <v>52</v>
      </c>
      <c r="D153" s="65" t="s">
        <v>526</v>
      </c>
      <c r="E153" s="68" t="s">
        <v>830</v>
      </c>
      <c r="F153" s="95">
        <v>45195</v>
      </c>
      <c r="G153" s="65" t="s">
        <v>150</v>
      </c>
      <c r="H153" s="94" t="s">
        <v>826</v>
      </c>
      <c r="I153" s="44">
        <v>200000000</v>
      </c>
      <c r="J153" s="97" t="s">
        <v>84</v>
      </c>
      <c r="K153" s="73">
        <v>830512240</v>
      </c>
      <c r="L153" s="65" t="s">
        <v>91</v>
      </c>
      <c r="M153" s="70" t="s">
        <v>831</v>
      </c>
      <c r="N153" s="68" t="s">
        <v>357</v>
      </c>
      <c r="O153" s="3"/>
      <c r="P153" s="74">
        <f>+Tabla1513[[#This Row],[VALOR INICIAL DEL CONTRATO CON IVA]]+Tabla1513[[#This Row],[VALOR DE LAS ADICIONES CON IVA]]</f>
        <v>200000000</v>
      </c>
      <c r="Q153" s="45">
        <v>365</v>
      </c>
      <c r="R153" s="68" t="s">
        <v>306</v>
      </c>
      <c r="S153" s="75">
        <f>+Tabla1513[[#This Row],[FECHA FINAL DEL CONTRATO]]-Tabla1513[[#This Row],[FECHA TERMINACIÓN INICIAL CONTRATO]]</f>
        <v>365</v>
      </c>
      <c r="T153" s="76" t="s">
        <v>357</v>
      </c>
      <c r="U153" s="95">
        <v>45232</v>
      </c>
      <c r="V153" s="95">
        <v>45597</v>
      </c>
      <c r="W153" s="98">
        <v>45962</v>
      </c>
      <c r="X153" s="70" t="s">
        <v>755</v>
      </c>
      <c r="Y153" s="99" t="s">
        <v>308</v>
      </c>
      <c r="Z153" s="69"/>
      <c r="AA153" s="34">
        <v>0.57999999999999996</v>
      </c>
      <c r="AB153" s="34">
        <v>0</v>
      </c>
      <c r="AC153" s="35">
        <v>28060000</v>
      </c>
      <c r="AD153" s="40" t="s">
        <v>2733</v>
      </c>
      <c r="AE153" s="79">
        <v>2023</v>
      </c>
    </row>
    <row r="154" spans="1:31" ht="260" x14ac:dyDescent="0.35">
      <c r="A154" s="64" t="s">
        <v>317</v>
      </c>
      <c r="B154" s="70" t="s">
        <v>8</v>
      </c>
      <c r="C154" s="70" t="s">
        <v>33</v>
      </c>
      <c r="D154" s="65" t="s">
        <v>526</v>
      </c>
      <c r="E154" s="68" t="s">
        <v>832</v>
      </c>
      <c r="F154" s="95">
        <v>45177</v>
      </c>
      <c r="G154" s="65" t="s">
        <v>150</v>
      </c>
      <c r="H154" s="94" t="s">
        <v>833</v>
      </c>
      <c r="I154" s="80">
        <v>57760897</v>
      </c>
      <c r="J154" s="97" t="s">
        <v>84</v>
      </c>
      <c r="K154" s="73">
        <v>900332892</v>
      </c>
      <c r="L154" s="65" t="s">
        <v>97</v>
      </c>
      <c r="M154" s="70" t="s">
        <v>834</v>
      </c>
      <c r="N154" s="68" t="s">
        <v>357</v>
      </c>
      <c r="O154" s="3"/>
      <c r="P154" s="74">
        <f>+Tabla1513[[#This Row],[VALOR INICIAL DEL CONTRATO CON IVA]]+Tabla1513[[#This Row],[VALOR DE LAS ADICIONES CON IVA]]</f>
        <v>57760897</v>
      </c>
      <c r="Q154" s="45">
        <v>366</v>
      </c>
      <c r="R154" s="68" t="s">
        <v>357</v>
      </c>
      <c r="S154" s="75"/>
      <c r="T154" s="76" t="s">
        <v>357</v>
      </c>
      <c r="U154" s="95">
        <v>45197</v>
      </c>
      <c r="V154" s="95">
        <v>45563</v>
      </c>
      <c r="W154" s="98">
        <v>45563</v>
      </c>
      <c r="X154" s="81" t="s">
        <v>835</v>
      </c>
      <c r="Y154" s="99" t="s">
        <v>639</v>
      </c>
      <c r="Z154" s="69">
        <v>45672</v>
      </c>
      <c r="AA154" s="34">
        <v>1</v>
      </c>
      <c r="AB154" s="34">
        <v>0.47984112600952167</v>
      </c>
      <c r="AC154" s="35">
        <v>27716053.855800003</v>
      </c>
      <c r="AD154" s="40" t="s">
        <v>2734</v>
      </c>
      <c r="AE154" s="79">
        <v>2023</v>
      </c>
    </row>
    <row r="155" spans="1:31" ht="130" x14ac:dyDescent="0.35">
      <c r="A155" s="64" t="s">
        <v>317</v>
      </c>
      <c r="B155" s="70" t="s">
        <v>433</v>
      </c>
      <c r="C155" s="70" t="s">
        <v>52</v>
      </c>
      <c r="D155" s="65" t="s">
        <v>526</v>
      </c>
      <c r="E155" s="68" t="s">
        <v>836</v>
      </c>
      <c r="F155" s="95">
        <v>45202</v>
      </c>
      <c r="G155" s="65" t="s">
        <v>150</v>
      </c>
      <c r="H155" s="94" t="s">
        <v>826</v>
      </c>
      <c r="I155" s="44">
        <v>100000000</v>
      </c>
      <c r="J155" s="97" t="s">
        <v>84</v>
      </c>
      <c r="K155" s="73">
        <v>890111390</v>
      </c>
      <c r="L155" s="65" t="s">
        <v>103</v>
      </c>
      <c r="M155" s="70" t="s">
        <v>668</v>
      </c>
      <c r="N155" s="68" t="s">
        <v>357</v>
      </c>
      <c r="O155" s="3"/>
      <c r="P155" s="74">
        <f>+Tabla1513[[#This Row],[VALOR INICIAL DEL CONTRATO CON IVA]]+Tabla1513[[#This Row],[VALOR DE LAS ADICIONES CON IVA]]</f>
        <v>100000000</v>
      </c>
      <c r="Q155" s="45">
        <v>365</v>
      </c>
      <c r="R155" s="68" t="s">
        <v>357</v>
      </c>
      <c r="S155" s="75"/>
      <c r="T155" s="76" t="s">
        <v>357</v>
      </c>
      <c r="U155" s="95">
        <v>45258</v>
      </c>
      <c r="V155" s="95">
        <v>45623</v>
      </c>
      <c r="W155" s="98">
        <v>45623</v>
      </c>
      <c r="X155" s="70" t="s">
        <v>755</v>
      </c>
      <c r="Y155" s="99" t="s">
        <v>520</v>
      </c>
      <c r="Z155" s="69"/>
      <c r="AA155" s="34">
        <v>0.55000000000000004</v>
      </c>
      <c r="AB155" s="34">
        <v>0</v>
      </c>
      <c r="AC155" s="35">
        <v>18097139.170000002</v>
      </c>
      <c r="AD155" s="40" t="s">
        <v>2735</v>
      </c>
      <c r="AE155" s="79">
        <v>2023</v>
      </c>
    </row>
    <row r="156" spans="1:31" ht="130" x14ac:dyDescent="0.35">
      <c r="A156" s="64" t="s">
        <v>317</v>
      </c>
      <c r="B156" s="70" t="s">
        <v>433</v>
      </c>
      <c r="C156" s="70" t="s">
        <v>52</v>
      </c>
      <c r="D156" s="65" t="s">
        <v>526</v>
      </c>
      <c r="E156" s="68" t="s">
        <v>837</v>
      </c>
      <c r="F156" s="95">
        <v>45181</v>
      </c>
      <c r="G156" s="65" t="s">
        <v>150</v>
      </c>
      <c r="H156" s="94" t="s">
        <v>826</v>
      </c>
      <c r="I156" s="44">
        <v>200000000</v>
      </c>
      <c r="J156" s="97" t="s">
        <v>84</v>
      </c>
      <c r="K156" s="73">
        <v>830050499</v>
      </c>
      <c r="L156" s="65" t="s">
        <v>114</v>
      </c>
      <c r="M156" s="70" t="s">
        <v>838</v>
      </c>
      <c r="N156" s="68" t="s">
        <v>357</v>
      </c>
      <c r="O156" s="3"/>
      <c r="P156" s="74">
        <f>+Tabla1513[[#This Row],[VALOR INICIAL DEL CONTRATO CON IVA]]+Tabla1513[[#This Row],[VALOR DE LAS ADICIONES CON IVA]]</f>
        <v>200000000</v>
      </c>
      <c r="Q156" s="45">
        <v>365</v>
      </c>
      <c r="R156" s="68" t="s">
        <v>306</v>
      </c>
      <c r="S156" s="75">
        <f>+Tabla1513[[#This Row],[FECHA FINAL DEL CONTRATO]]-Tabla1513[[#This Row],[FECHA TERMINACIÓN INICIAL CONTRATO]]</f>
        <v>365</v>
      </c>
      <c r="T156" s="76" t="s">
        <v>357</v>
      </c>
      <c r="U156" s="95">
        <v>45253</v>
      </c>
      <c r="V156" s="95">
        <v>45618</v>
      </c>
      <c r="W156" s="98">
        <v>45983</v>
      </c>
      <c r="X156" s="70" t="s">
        <v>755</v>
      </c>
      <c r="Y156" s="99" t="s">
        <v>308</v>
      </c>
      <c r="Z156" s="69"/>
      <c r="AA156" s="34">
        <v>0.55000000000000004</v>
      </c>
      <c r="AB156" s="34">
        <v>0</v>
      </c>
      <c r="AC156" s="35">
        <v>2587800</v>
      </c>
      <c r="AD156" s="40" t="s">
        <v>2736</v>
      </c>
      <c r="AE156" s="79">
        <v>2023</v>
      </c>
    </row>
    <row r="157" spans="1:31" ht="130" x14ac:dyDescent="0.35">
      <c r="A157" s="64" t="s">
        <v>317</v>
      </c>
      <c r="B157" s="70" t="s">
        <v>433</v>
      </c>
      <c r="C157" s="70" t="s">
        <v>52</v>
      </c>
      <c r="D157" s="65" t="s">
        <v>526</v>
      </c>
      <c r="E157" s="68" t="s">
        <v>839</v>
      </c>
      <c r="F157" s="95">
        <v>45180</v>
      </c>
      <c r="G157" s="65" t="s">
        <v>150</v>
      </c>
      <c r="H157" s="94" t="s">
        <v>826</v>
      </c>
      <c r="I157" s="44">
        <v>150000000</v>
      </c>
      <c r="J157" s="97" t="s">
        <v>84</v>
      </c>
      <c r="K157" s="73">
        <v>900239271</v>
      </c>
      <c r="L157" s="65" t="s">
        <v>91</v>
      </c>
      <c r="M157" s="70" t="s">
        <v>656</v>
      </c>
      <c r="N157" s="68" t="s">
        <v>357</v>
      </c>
      <c r="O157" s="3"/>
      <c r="P157" s="74">
        <f>+Tabla1513[[#This Row],[VALOR INICIAL DEL CONTRATO CON IVA]]+Tabla1513[[#This Row],[VALOR DE LAS ADICIONES CON IVA]]</f>
        <v>150000000</v>
      </c>
      <c r="Q157" s="45">
        <v>365</v>
      </c>
      <c r="R157" s="68" t="s">
        <v>306</v>
      </c>
      <c r="S157" s="75">
        <f>+Tabla1513[[#This Row],[FECHA FINAL DEL CONTRATO]]-Tabla1513[[#This Row],[FECHA TERMINACIÓN INICIAL CONTRATO]]</f>
        <v>365</v>
      </c>
      <c r="T157" s="76" t="s">
        <v>357</v>
      </c>
      <c r="U157" s="95">
        <v>45238</v>
      </c>
      <c r="V157" s="95">
        <v>45603</v>
      </c>
      <c r="W157" s="98">
        <v>45968</v>
      </c>
      <c r="X157" s="70" t="s">
        <v>755</v>
      </c>
      <c r="Y157" s="99" t="s">
        <v>308</v>
      </c>
      <c r="Z157" s="69"/>
      <c r="AA157" s="34">
        <v>0.56999999999999995</v>
      </c>
      <c r="AB157" s="34">
        <v>0</v>
      </c>
      <c r="AC157" s="35">
        <v>36379880</v>
      </c>
      <c r="AD157" s="40"/>
      <c r="AE157" s="79">
        <v>2023</v>
      </c>
    </row>
    <row r="158" spans="1:31" ht="130" x14ac:dyDescent="0.35">
      <c r="A158" s="64" t="s">
        <v>317</v>
      </c>
      <c r="B158" s="70" t="s">
        <v>433</v>
      </c>
      <c r="C158" s="70" t="s">
        <v>52</v>
      </c>
      <c r="D158" s="65" t="s">
        <v>526</v>
      </c>
      <c r="E158" s="68" t="s">
        <v>840</v>
      </c>
      <c r="F158" s="95">
        <v>45180</v>
      </c>
      <c r="G158" s="65" t="s">
        <v>150</v>
      </c>
      <c r="H158" s="94" t="s">
        <v>826</v>
      </c>
      <c r="I158" s="44">
        <v>550000000</v>
      </c>
      <c r="J158" s="97" t="s">
        <v>84</v>
      </c>
      <c r="K158" s="73">
        <v>901372699</v>
      </c>
      <c r="L158" s="65" t="s">
        <v>91</v>
      </c>
      <c r="M158" s="70" t="s">
        <v>841</v>
      </c>
      <c r="N158" s="68" t="s">
        <v>357</v>
      </c>
      <c r="O158" s="3"/>
      <c r="P158" s="74">
        <f>+Tabla1513[[#This Row],[VALOR INICIAL DEL CONTRATO CON IVA]]+Tabla1513[[#This Row],[VALOR DE LAS ADICIONES CON IVA]]</f>
        <v>550000000</v>
      </c>
      <c r="Q158" s="45">
        <v>365</v>
      </c>
      <c r="R158" s="68" t="s">
        <v>306</v>
      </c>
      <c r="S158" s="75">
        <f>+Tabla1513[[#This Row],[FECHA FINAL DEL CONTRATO]]-Tabla1513[[#This Row],[FECHA TERMINACIÓN INICIAL CONTRATO]]</f>
        <v>365</v>
      </c>
      <c r="T158" s="76" t="s">
        <v>357</v>
      </c>
      <c r="U158" s="95">
        <v>45287</v>
      </c>
      <c r="V158" s="95">
        <v>45652</v>
      </c>
      <c r="W158" s="98">
        <v>46017</v>
      </c>
      <c r="X158" s="70" t="s">
        <v>755</v>
      </c>
      <c r="Y158" s="99" t="s">
        <v>308</v>
      </c>
      <c r="Z158" s="69"/>
      <c r="AA158" s="34">
        <v>0.51</v>
      </c>
      <c r="AB158" s="34">
        <v>0</v>
      </c>
      <c r="AC158" s="35">
        <v>87918640</v>
      </c>
      <c r="AD158" s="40" t="s">
        <v>2737</v>
      </c>
      <c r="AE158" s="79">
        <v>2023</v>
      </c>
    </row>
    <row r="159" spans="1:31" ht="130" x14ac:dyDescent="0.35">
      <c r="A159" s="64" t="s">
        <v>317</v>
      </c>
      <c r="B159" s="70" t="s">
        <v>433</v>
      </c>
      <c r="C159" s="70" t="s">
        <v>52</v>
      </c>
      <c r="D159" s="65" t="s">
        <v>526</v>
      </c>
      <c r="E159" s="68" t="s">
        <v>842</v>
      </c>
      <c r="F159" s="95">
        <v>45191</v>
      </c>
      <c r="G159" s="65" t="s">
        <v>150</v>
      </c>
      <c r="H159" s="94" t="s">
        <v>826</v>
      </c>
      <c r="I159" s="44">
        <v>200000000</v>
      </c>
      <c r="J159" s="97" t="s">
        <v>84</v>
      </c>
      <c r="K159" s="73">
        <v>901046977</v>
      </c>
      <c r="L159" s="65" t="s">
        <v>117</v>
      </c>
      <c r="M159" s="70" t="s">
        <v>843</v>
      </c>
      <c r="N159" s="68" t="s">
        <v>357</v>
      </c>
      <c r="O159" s="3"/>
      <c r="P159" s="74">
        <f>+Tabla1513[[#This Row],[VALOR INICIAL DEL CONTRATO CON IVA]]+Tabla1513[[#This Row],[VALOR DE LAS ADICIONES CON IVA]]</f>
        <v>200000000</v>
      </c>
      <c r="Q159" s="45">
        <v>364</v>
      </c>
      <c r="R159" s="68" t="s">
        <v>357</v>
      </c>
      <c r="S159" s="75"/>
      <c r="T159" s="76" t="s">
        <v>357</v>
      </c>
      <c r="U159" s="95">
        <v>45418</v>
      </c>
      <c r="V159" s="95">
        <v>45782</v>
      </c>
      <c r="W159" s="95">
        <v>45782</v>
      </c>
      <c r="X159" s="70" t="s">
        <v>755</v>
      </c>
      <c r="Y159" s="99" t="s">
        <v>308</v>
      </c>
      <c r="Z159" s="69"/>
      <c r="AA159" s="34">
        <v>0.66</v>
      </c>
      <c r="AB159" s="34">
        <v>0</v>
      </c>
      <c r="AC159" s="35">
        <v>8579539</v>
      </c>
      <c r="AD159" s="40" t="s">
        <v>2738</v>
      </c>
      <c r="AE159" s="79">
        <v>2023</v>
      </c>
    </row>
    <row r="160" spans="1:31" ht="130" x14ac:dyDescent="0.35">
      <c r="A160" s="64" t="s">
        <v>317</v>
      </c>
      <c r="B160" s="70" t="s">
        <v>433</v>
      </c>
      <c r="C160" s="70" t="s">
        <v>52</v>
      </c>
      <c r="D160" s="65" t="s">
        <v>526</v>
      </c>
      <c r="E160" s="68" t="s">
        <v>844</v>
      </c>
      <c r="F160" s="95">
        <v>45191</v>
      </c>
      <c r="G160" s="65" t="s">
        <v>150</v>
      </c>
      <c r="H160" s="94" t="s">
        <v>826</v>
      </c>
      <c r="I160" s="44">
        <v>100000000</v>
      </c>
      <c r="J160" s="97" t="s">
        <v>84</v>
      </c>
      <c r="K160" s="73">
        <v>830120079</v>
      </c>
      <c r="L160" s="65" t="s">
        <v>117</v>
      </c>
      <c r="M160" s="70" t="s">
        <v>845</v>
      </c>
      <c r="N160" s="68" t="s">
        <v>357</v>
      </c>
      <c r="O160" s="3"/>
      <c r="P160" s="74">
        <f>+Tabla1513[[#This Row],[VALOR INICIAL DEL CONTRATO CON IVA]]+Tabla1513[[#This Row],[VALOR DE LAS ADICIONES CON IVA]]</f>
        <v>100000000</v>
      </c>
      <c r="Q160" s="45">
        <v>365</v>
      </c>
      <c r="R160" s="68" t="s">
        <v>306</v>
      </c>
      <c r="S160" s="75">
        <f>+Tabla1513[[#This Row],[FECHA FINAL DEL CONTRATO]]-Tabla1513[[#This Row],[FECHA TERMINACIÓN INICIAL CONTRATO]]</f>
        <v>365</v>
      </c>
      <c r="T160" s="76" t="s">
        <v>357</v>
      </c>
      <c r="U160" s="95">
        <v>45281</v>
      </c>
      <c r="V160" s="95">
        <v>45646</v>
      </c>
      <c r="W160" s="98">
        <v>46011</v>
      </c>
      <c r="X160" s="70" t="s">
        <v>755</v>
      </c>
      <c r="Y160" s="99" t="s">
        <v>308</v>
      </c>
      <c r="Z160" s="69"/>
      <c r="AA160" s="34">
        <v>0.52</v>
      </c>
      <c r="AB160" s="34">
        <v>0</v>
      </c>
      <c r="AC160" s="35">
        <v>4808320</v>
      </c>
      <c r="AD160" s="40" t="s">
        <v>2739</v>
      </c>
      <c r="AE160" s="79">
        <v>2023</v>
      </c>
    </row>
    <row r="161" spans="1:31" s="1" customFormat="1" ht="130" x14ac:dyDescent="0.35">
      <c r="A161" s="82" t="s">
        <v>317</v>
      </c>
      <c r="B161" s="96" t="s">
        <v>433</v>
      </c>
      <c r="C161" s="96" t="s">
        <v>52</v>
      </c>
      <c r="D161" s="65" t="s">
        <v>526</v>
      </c>
      <c r="E161" s="85" t="s">
        <v>846</v>
      </c>
      <c r="F161" s="100">
        <v>45191</v>
      </c>
      <c r="G161" s="65" t="s">
        <v>150</v>
      </c>
      <c r="H161" s="94" t="s">
        <v>826</v>
      </c>
      <c r="I161" s="8">
        <v>550000000</v>
      </c>
      <c r="J161" s="97" t="s">
        <v>84</v>
      </c>
      <c r="K161" s="87">
        <v>900110855</v>
      </c>
      <c r="L161" s="83" t="s">
        <v>117</v>
      </c>
      <c r="M161" s="70" t="s">
        <v>847</v>
      </c>
      <c r="N161" s="85" t="s">
        <v>357</v>
      </c>
      <c r="O161" s="37"/>
      <c r="P161" s="74">
        <f>+Tabla1513[[#This Row],[VALOR INICIAL DEL CONTRATO CON IVA]]+Tabla1513[[#This Row],[VALOR DE LAS ADICIONES CON IVA]]</f>
        <v>550000000</v>
      </c>
      <c r="Q161" s="6">
        <v>365</v>
      </c>
      <c r="R161" s="85" t="s">
        <v>306</v>
      </c>
      <c r="S161" s="91">
        <f>+Tabla1513[[#This Row],[FECHA FINAL DEL CONTRATO]]-Tabla1513[[#This Row],[FECHA TERMINACIÓN INICIAL CONTRATO]]</f>
        <v>365</v>
      </c>
      <c r="T161" s="88" t="s">
        <v>357</v>
      </c>
      <c r="U161" s="100">
        <v>45258</v>
      </c>
      <c r="V161" s="100">
        <v>45623</v>
      </c>
      <c r="W161" s="101">
        <v>45988</v>
      </c>
      <c r="X161" s="70" t="s">
        <v>755</v>
      </c>
      <c r="Y161" s="102" t="s">
        <v>308</v>
      </c>
      <c r="Z161" s="86"/>
      <c r="AA161" s="28">
        <v>0.55000000000000004</v>
      </c>
      <c r="AB161" s="28">
        <v>0</v>
      </c>
      <c r="AC161" s="39">
        <v>70486830.400000006</v>
      </c>
      <c r="AD161" s="40" t="s">
        <v>2740</v>
      </c>
      <c r="AE161" s="90">
        <v>2023</v>
      </c>
    </row>
    <row r="162" spans="1:31" s="1" customFormat="1" ht="130" x14ac:dyDescent="0.35">
      <c r="A162" s="82" t="s">
        <v>317</v>
      </c>
      <c r="B162" s="96" t="s">
        <v>433</v>
      </c>
      <c r="C162" s="96" t="s">
        <v>52</v>
      </c>
      <c r="D162" s="65" t="s">
        <v>526</v>
      </c>
      <c r="E162" s="85" t="s">
        <v>849</v>
      </c>
      <c r="F162" s="100">
        <v>45195</v>
      </c>
      <c r="G162" s="65" t="s">
        <v>150</v>
      </c>
      <c r="H162" s="94" t="s">
        <v>826</v>
      </c>
      <c r="I162" s="8">
        <v>100000000</v>
      </c>
      <c r="J162" s="97" t="s">
        <v>84</v>
      </c>
      <c r="K162" s="87">
        <v>890326247</v>
      </c>
      <c r="L162" s="83" t="s">
        <v>91</v>
      </c>
      <c r="M162" s="70" t="s">
        <v>850</v>
      </c>
      <c r="N162" s="85" t="s">
        <v>357</v>
      </c>
      <c r="O162" s="37"/>
      <c r="P162" s="74">
        <f>+Tabla1513[[#This Row],[VALOR INICIAL DEL CONTRATO CON IVA]]+Tabla1513[[#This Row],[VALOR DE LAS ADICIONES CON IVA]]</f>
        <v>100000000</v>
      </c>
      <c r="Q162" s="6">
        <v>365</v>
      </c>
      <c r="R162" s="85" t="s">
        <v>306</v>
      </c>
      <c r="S162" s="91">
        <f>+Tabla1513[[#This Row],[FECHA FINAL DEL CONTRATO]]-Tabla1513[[#This Row],[FECHA TERMINACIÓN INICIAL CONTRATO]]</f>
        <v>365</v>
      </c>
      <c r="T162" s="88" t="s">
        <v>357</v>
      </c>
      <c r="U162" s="100">
        <v>45253</v>
      </c>
      <c r="V162" s="100">
        <v>45618</v>
      </c>
      <c r="W162" s="101">
        <v>45983</v>
      </c>
      <c r="X162" s="70" t="s">
        <v>755</v>
      </c>
      <c r="Y162" s="102" t="s">
        <v>308</v>
      </c>
      <c r="Z162" s="86"/>
      <c r="AA162" s="28">
        <v>0.55000000000000004</v>
      </c>
      <c r="AB162" s="28">
        <v>0</v>
      </c>
      <c r="AC162" s="39">
        <v>42013943</v>
      </c>
      <c r="AD162" s="40" t="s">
        <v>2741</v>
      </c>
      <c r="AE162" s="90">
        <v>2023</v>
      </c>
    </row>
    <row r="163" spans="1:31" ht="130" x14ac:dyDescent="0.35">
      <c r="A163" s="64" t="s">
        <v>317</v>
      </c>
      <c r="B163" s="70" t="s">
        <v>433</v>
      </c>
      <c r="C163" s="70" t="s">
        <v>52</v>
      </c>
      <c r="D163" s="65" t="s">
        <v>526</v>
      </c>
      <c r="E163" s="68" t="s">
        <v>851</v>
      </c>
      <c r="F163" s="95">
        <v>45191</v>
      </c>
      <c r="G163" s="65" t="s">
        <v>150</v>
      </c>
      <c r="H163" s="94" t="s">
        <v>826</v>
      </c>
      <c r="I163" s="44">
        <v>200000000</v>
      </c>
      <c r="J163" s="97" t="s">
        <v>84</v>
      </c>
      <c r="K163" s="73">
        <v>830013802</v>
      </c>
      <c r="L163" s="65" t="s">
        <v>120</v>
      </c>
      <c r="M163" s="70" t="s">
        <v>2027</v>
      </c>
      <c r="N163" s="68" t="s">
        <v>357</v>
      </c>
      <c r="O163" s="3"/>
      <c r="P163" s="74">
        <f>+Tabla1513[[#This Row],[VALOR INICIAL DEL CONTRATO CON IVA]]+Tabla1513[[#This Row],[VALOR DE LAS ADICIONES CON IVA]]</f>
        <v>200000000</v>
      </c>
      <c r="Q163" s="45">
        <v>365</v>
      </c>
      <c r="R163" s="68" t="s">
        <v>306</v>
      </c>
      <c r="S163" s="75">
        <f>+Tabla1513[[#This Row],[FECHA FINAL DEL CONTRATO]]-Tabla1513[[#This Row],[FECHA TERMINACIÓN INICIAL CONTRATO]]</f>
        <v>365</v>
      </c>
      <c r="T163" s="76" t="s">
        <v>357</v>
      </c>
      <c r="U163" s="95">
        <v>45273</v>
      </c>
      <c r="V163" s="95">
        <v>45638</v>
      </c>
      <c r="W163" s="98">
        <v>46003</v>
      </c>
      <c r="X163" s="70" t="s">
        <v>755</v>
      </c>
      <c r="Y163" s="99" t="s">
        <v>308</v>
      </c>
      <c r="Z163" s="69"/>
      <c r="AA163" s="34">
        <v>0.53</v>
      </c>
      <c r="AB163" s="34">
        <v>0</v>
      </c>
      <c r="AC163" s="35">
        <v>61608010</v>
      </c>
      <c r="AD163" s="40" t="s">
        <v>2742</v>
      </c>
      <c r="AE163" s="79">
        <v>2023</v>
      </c>
    </row>
    <row r="164" spans="1:31" ht="325" x14ac:dyDescent="0.35">
      <c r="A164" s="64" t="s">
        <v>317</v>
      </c>
      <c r="B164" s="70" t="s">
        <v>31</v>
      </c>
      <c r="C164" s="70" t="s">
        <v>36</v>
      </c>
      <c r="D164" s="65" t="s">
        <v>397</v>
      </c>
      <c r="E164" s="68" t="s">
        <v>852</v>
      </c>
      <c r="F164" s="95">
        <v>45196</v>
      </c>
      <c r="G164" s="70" t="s">
        <v>853</v>
      </c>
      <c r="H164" s="94" t="s">
        <v>854</v>
      </c>
      <c r="I164" s="44">
        <v>1544726941</v>
      </c>
      <c r="J164" s="97" t="s">
        <v>84</v>
      </c>
      <c r="K164" s="73">
        <v>800114672</v>
      </c>
      <c r="L164" s="65" t="s">
        <v>91</v>
      </c>
      <c r="M164" s="70" t="s">
        <v>855</v>
      </c>
      <c r="N164" s="68" t="s">
        <v>306</v>
      </c>
      <c r="O164" s="3">
        <v>1544726941</v>
      </c>
      <c r="P164" s="74">
        <f>+Tabla1513[[#This Row],[VALOR INICIAL DEL CONTRATO CON IVA]]+Tabla1513[[#This Row],[VALOR DE LAS ADICIONES CON IVA]]</f>
        <v>3089453882</v>
      </c>
      <c r="Q164" s="45">
        <v>366</v>
      </c>
      <c r="R164" s="68" t="s">
        <v>306</v>
      </c>
      <c r="S164" s="75">
        <v>365</v>
      </c>
      <c r="T164" s="76" t="s">
        <v>357</v>
      </c>
      <c r="U164" s="95">
        <v>45200</v>
      </c>
      <c r="V164" s="95">
        <v>45566</v>
      </c>
      <c r="W164" s="98">
        <v>45931</v>
      </c>
      <c r="X164" s="81" t="s">
        <v>408</v>
      </c>
      <c r="Y164" s="99" t="s">
        <v>308</v>
      </c>
      <c r="Z164" s="69"/>
      <c r="AA164" s="34">
        <v>0.62</v>
      </c>
      <c r="AB164" s="34">
        <v>0.57999999999999996</v>
      </c>
      <c r="AC164" s="35">
        <v>1794316259</v>
      </c>
      <c r="AD164" s="36" t="s">
        <v>2331</v>
      </c>
      <c r="AE164" s="79">
        <v>2023</v>
      </c>
    </row>
    <row r="165" spans="1:31" ht="117" x14ac:dyDescent="0.35">
      <c r="A165" s="64" t="s">
        <v>317</v>
      </c>
      <c r="B165" s="70" t="s">
        <v>31</v>
      </c>
      <c r="C165" s="70" t="s">
        <v>36</v>
      </c>
      <c r="D165" s="65" t="s">
        <v>526</v>
      </c>
      <c r="E165" s="68" t="s">
        <v>856</v>
      </c>
      <c r="F165" s="95">
        <v>45197</v>
      </c>
      <c r="G165" s="70" t="s">
        <v>122</v>
      </c>
      <c r="H165" s="94" t="s">
        <v>857</v>
      </c>
      <c r="I165" s="44">
        <v>357042504</v>
      </c>
      <c r="J165" s="97" t="s">
        <v>84</v>
      </c>
      <c r="K165" s="73">
        <v>830099766</v>
      </c>
      <c r="L165" s="65" t="s">
        <v>91</v>
      </c>
      <c r="M165" s="70" t="s">
        <v>858</v>
      </c>
      <c r="N165" s="68" t="s">
        <v>357</v>
      </c>
      <c r="O165" s="3"/>
      <c r="P165" s="74">
        <f>+Tabla1513[[#This Row],[VALOR INICIAL DEL CONTRATO CON IVA]]+Tabla1513[[#This Row],[VALOR DE LAS ADICIONES CON IVA]]</f>
        <v>357042504</v>
      </c>
      <c r="Q165" s="45">
        <v>366</v>
      </c>
      <c r="R165" s="68" t="s">
        <v>357</v>
      </c>
      <c r="S165" s="75"/>
      <c r="T165" s="76" t="s">
        <v>357</v>
      </c>
      <c r="U165" s="95">
        <v>45200</v>
      </c>
      <c r="V165" s="95">
        <v>45566</v>
      </c>
      <c r="W165" s="98">
        <v>45566</v>
      </c>
      <c r="X165" s="81" t="s">
        <v>408</v>
      </c>
      <c r="Y165" s="99" t="s">
        <v>403</v>
      </c>
      <c r="Z165" s="69"/>
      <c r="AA165" s="34">
        <v>1</v>
      </c>
      <c r="AB165" s="34">
        <v>1</v>
      </c>
      <c r="AC165" s="35">
        <v>357042504</v>
      </c>
      <c r="AD165" s="40" t="s">
        <v>2743</v>
      </c>
      <c r="AE165" s="79">
        <v>2023</v>
      </c>
    </row>
    <row r="166" spans="1:31" s="1" customFormat="1" ht="195" x14ac:dyDescent="0.35">
      <c r="A166" s="82" t="s">
        <v>317</v>
      </c>
      <c r="B166" s="96" t="s">
        <v>409</v>
      </c>
      <c r="C166" s="96" t="s">
        <v>66</v>
      </c>
      <c r="D166" s="65" t="s">
        <v>526</v>
      </c>
      <c r="E166" s="85" t="s">
        <v>859</v>
      </c>
      <c r="F166" s="100">
        <v>45198</v>
      </c>
      <c r="G166" s="70" t="s">
        <v>122</v>
      </c>
      <c r="H166" s="94" t="s">
        <v>860</v>
      </c>
      <c r="I166" s="8">
        <v>194081688</v>
      </c>
      <c r="J166" s="97" t="s">
        <v>84</v>
      </c>
      <c r="K166" s="87">
        <v>830048654</v>
      </c>
      <c r="L166" s="83" t="s">
        <v>111</v>
      </c>
      <c r="M166" s="70" t="s">
        <v>861</v>
      </c>
      <c r="N166" s="85" t="s">
        <v>357</v>
      </c>
      <c r="O166" s="37"/>
      <c r="P166" s="74">
        <f>+Tabla1513[[#This Row],[VALOR INICIAL DEL CONTRATO CON IVA]]+Tabla1513[[#This Row],[VALOR DE LAS ADICIONES CON IVA]]</f>
        <v>194081688</v>
      </c>
      <c r="Q166" s="6">
        <v>365</v>
      </c>
      <c r="R166" s="85" t="s">
        <v>357</v>
      </c>
      <c r="S166" s="91"/>
      <c r="T166" s="88" t="s">
        <v>357</v>
      </c>
      <c r="U166" s="100">
        <v>45200</v>
      </c>
      <c r="V166" s="100">
        <v>45565</v>
      </c>
      <c r="W166" s="101">
        <v>45565</v>
      </c>
      <c r="X166" s="81" t="s">
        <v>862</v>
      </c>
      <c r="Y166" s="102" t="s">
        <v>639</v>
      </c>
      <c r="Z166" s="86">
        <v>45583</v>
      </c>
      <c r="AA166" s="28">
        <v>1</v>
      </c>
      <c r="AB166" s="28">
        <v>1</v>
      </c>
      <c r="AC166" s="39">
        <v>0</v>
      </c>
      <c r="AD166" s="40" t="s">
        <v>2744</v>
      </c>
      <c r="AE166" s="90">
        <v>2023</v>
      </c>
    </row>
    <row r="167" spans="1:31" s="1" customFormat="1" ht="130" x14ac:dyDescent="0.35">
      <c r="A167" s="82" t="s">
        <v>317</v>
      </c>
      <c r="B167" s="96" t="s">
        <v>433</v>
      </c>
      <c r="C167" s="96" t="s">
        <v>52</v>
      </c>
      <c r="D167" s="65" t="s">
        <v>526</v>
      </c>
      <c r="E167" s="85" t="s">
        <v>864</v>
      </c>
      <c r="F167" s="100">
        <v>45194</v>
      </c>
      <c r="G167" s="65" t="s">
        <v>150</v>
      </c>
      <c r="H167" s="94" t="s">
        <v>865</v>
      </c>
      <c r="I167" s="8">
        <v>100000000</v>
      </c>
      <c r="J167" s="97" t="s">
        <v>84</v>
      </c>
      <c r="K167" s="87">
        <v>830114663</v>
      </c>
      <c r="L167" s="83" t="s">
        <v>108</v>
      </c>
      <c r="M167" s="70" t="s">
        <v>866</v>
      </c>
      <c r="N167" s="85" t="s">
        <v>357</v>
      </c>
      <c r="O167" s="37"/>
      <c r="P167" s="74">
        <f>+Tabla1513[[#This Row],[VALOR INICIAL DEL CONTRATO CON IVA]]+Tabla1513[[#This Row],[VALOR DE LAS ADICIONES CON IVA]]</f>
        <v>100000000</v>
      </c>
      <c r="Q167" s="6">
        <v>365</v>
      </c>
      <c r="R167" s="85" t="s">
        <v>306</v>
      </c>
      <c r="S167" s="91">
        <f>+Tabla1513[[#This Row],[FECHA FINAL DEL CONTRATO]]-Tabla1513[[#This Row],[FECHA TERMINACIÓN INICIAL CONTRATO]]</f>
        <v>365</v>
      </c>
      <c r="T167" s="88" t="s">
        <v>357</v>
      </c>
      <c r="U167" s="100">
        <v>45223</v>
      </c>
      <c r="V167" s="100">
        <v>45588</v>
      </c>
      <c r="W167" s="101">
        <v>45953</v>
      </c>
      <c r="X167" s="70" t="s">
        <v>755</v>
      </c>
      <c r="Y167" s="102" t="s">
        <v>308</v>
      </c>
      <c r="Z167" s="86"/>
      <c r="AA167" s="28">
        <v>0.59</v>
      </c>
      <c r="AB167" s="28">
        <v>0</v>
      </c>
      <c r="AC167" s="39">
        <v>17042750.039999999</v>
      </c>
      <c r="AD167" s="40" t="s">
        <v>2745</v>
      </c>
      <c r="AE167" s="90">
        <v>2023</v>
      </c>
    </row>
    <row r="168" spans="1:31" ht="130" x14ac:dyDescent="0.35">
      <c r="A168" s="64" t="s">
        <v>317</v>
      </c>
      <c r="B168" s="70" t="s">
        <v>433</v>
      </c>
      <c r="C168" s="70" t="s">
        <v>52</v>
      </c>
      <c r="D168" s="65" t="s">
        <v>526</v>
      </c>
      <c r="E168" s="68" t="s">
        <v>867</v>
      </c>
      <c r="F168" s="95">
        <v>45194</v>
      </c>
      <c r="G168" s="65" t="s">
        <v>150</v>
      </c>
      <c r="H168" s="94" t="s">
        <v>826</v>
      </c>
      <c r="I168" s="44">
        <v>50000000</v>
      </c>
      <c r="J168" s="97" t="s">
        <v>84</v>
      </c>
      <c r="K168" s="73">
        <v>900896022</v>
      </c>
      <c r="L168" s="65" t="s">
        <v>91</v>
      </c>
      <c r="M168" s="70" t="s">
        <v>868</v>
      </c>
      <c r="N168" s="68" t="s">
        <v>357</v>
      </c>
      <c r="O168" s="3"/>
      <c r="P168" s="74">
        <f>+Tabla1513[[#This Row],[VALOR INICIAL DEL CONTRATO CON IVA]]+Tabla1513[[#This Row],[VALOR DE LAS ADICIONES CON IVA]]</f>
        <v>50000000</v>
      </c>
      <c r="Q168" s="45">
        <v>365</v>
      </c>
      <c r="R168" s="68" t="s">
        <v>357</v>
      </c>
      <c r="S168" s="75"/>
      <c r="T168" s="76" t="s">
        <v>357</v>
      </c>
      <c r="U168" s="95">
        <v>45245</v>
      </c>
      <c r="V168" s="95">
        <v>45610</v>
      </c>
      <c r="W168" s="98">
        <v>45610</v>
      </c>
      <c r="X168" s="70" t="s">
        <v>755</v>
      </c>
      <c r="Y168" s="99" t="s">
        <v>1548</v>
      </c>
      <c r="Z168" s="69"/>
      <c r="AA168" s="34">
        <v>1</v>
      </c>
      <c r="AB168" s="34">
        <v>0</v>
      </c>
      <c r="AC168" s="35">
        <v>2500000</v>
      </c>
      <c r="AD168" s="40" t="s">
        <v>2746</v>
      </c>
      <c r="AE168" s="79">
        <v>2023</v>
      </c>
    </row>
    <row r="169" spans="1:31" ht="247" x14ac:dyDescent="0.35">
      <c r="A169" s="64" t="s">
        <v>317</v>
      </c>
      <c r="B169" s="70" t="s">
        <v>4</v>
      </c>
      <c r="C169" s="70" t="s">
        <v>574</v>
      </c>
      <c r="D169" s="65" t="s">
        <v>353</v>
      </c>
      <c r="E169" s="68" t="s">
        <v>869</v>
      </c>
      <c r="F169" s="95">
        <v>45201</v>
      </c>
      <c r="G169" s="65" t="s">
        <v>150</v>
      </c>
      <c r="H169" s="94" t="s">
        <v>870</v>
      </c>
      <c r="I169" s="44">
        <v>77350000</v>
      </c>
      <c r="J169" s="97" t="s">
        <v>84</v>
      </c>
      <c r="K169" s="73">
        <v>860046645</v>
      </c>
      <c r="L169" s="65" t="s">
        <v>123</v>
      </c>
      <c r="M169" s="70" t="s">
        <v>871</v>
      </c>
      <c r="N169" s="68" t="s">
        <v>357</v>
      </c>
      <c r="O169" s="3"/>
      <c r="P169" s="74">
        <f>+Tabla1513[[#This Row],[VALOR INICIAL DEL CONTRATO CON IVA]]+Tabla1513[[#This Row],[VALOR DE LAS ADICIONES CON IVA]]</f>
        <v>77350000</v>
      </c>
      <c r="Q169" s="45">
        <v>120</v>
      </c>
      <c r="R169" s="68" t="s">
        <v>357</v>
      </c>
      <c r="S169" s="75"/>
      <c r="T169" s="76" t="s">
        <v>357</v>
      </c>
      <c r="U169" s="95">
        <v>45201</v>
      </c>
      <c r="V169" s="95">
        <v>45321</v>
      </c>
      <c r="W169" s="98">
        <v>45321</v>
      </c>
      <c r="X169" s="70" t="s">
        <v>578</v>
      </c>
      <c r="Y169" s="99" t="s">
        <v>639</v>
      </c>
      <c r="Z169" s="69">
        <v>45481</v>
      </c>
      <c r="AA169" s="34">
        <v>1</v>
      </c>
      <c r="AB169" s="34">
        <v>0.99960000000000004</v>
      </c>
      <c r="AC169" s="35">
        <v>77319550</v>
      </c>
      <c r="AD169" s="40" t="s">
        <v>2747</v>
      </c>
      <c r="AE169" s="79">
        <v>2023</v>
      </c>
    </row>
    <row r="170" spans="1:31" ht="325" x14ac:dyDescent="0.35">
      <c r="A170" s="64" t="s">
        <v>317</v>
      </c>
      <c r="B170" s="70" t="s">
        <v>433</v>
      </c>
      <c r="C170" s="70" t="s">
        <v>53</v>
      </c>
      <c r="D170" s="65" t="s">
        <v>526</v>
      </c>
      <c r="E170" s="68" t="s">
        <v>872</v>
      </c>
      <c r="F170" s="95">
        <v>45203</v>
      </c>
      <c r="G170" s="65" t="s">
        <v>150</v>
      </c>
      <c r="H170" s="94" t="s">
        <v>873</v>
      </c>
      <c r="I170" s="44">
        <v>601855790</v>
      </c>
      <c r="J170" s="97" t="s">
        <v>84</v>
      </c>
      <c r="K170" s="73">
        <v>901050109</v>
      </c>
      <c r="L170" s="65" t="s">
        <v>114</v>
      </c>
      <c r="M170" s="70" t="s">
        <v>874</v>
      </c>
      <c r="N170" s="68" t="s">
        <v>306</v>
      </c>
      <c r="O170" s="3">
        <f>968694835+165676375</f>
        <v>1134371210</v>
      </c>
      <c r="P170" s="74">
        <f>+Tabla1513[[#This Row],[VALOR INICIAL DEL CONTRATO CON IVA]]+Tabla1513[[#This Row],[VALOR DE LAS ADICIONES CON IVA]]</f>
        <v>1736227000</v>
      </c>
      <c r="Q170" s="45">
        <v>365</v>
      </c>
      <c r="R170" s="68" t="s">
        <v>357</v>
      </c>
      <c r="S170" s="75"/>
      <c r="T170" s="76" t="s">
        <v>357</v>
      </c>
      <c r="U170" s="95">
        <v>45208</v>
      </c>
      <c r="V170" s="95">
        <v>45573</v>
      </c>
      <c r="W170" s="98">
        <v>45573</v>
      </c>
      <c r="X170" s="81" t="s">
        <v>573</v>
      </c>
      <c r="Y170" s="99" t="s">
        <v>639</v>
      </c>
      <c r="Z170" s="69"/>
      <c r="AA170" s="34">
        <v>1</v>
      </c>
      <c r="AB170" s="34">
        <v>0.97570000000000001</v>
      </c>
      <c r="AC170" s="35">
        <v>1693955000</v>
      </c>
      <c r="AD170" s="40" t="s">
        <v>2748</v>
      </c>
      <c r="AE170" s="79">
        <v>2023</v>
      </c>
    </row>
    <row r="171" spans="1:31" ht="52" x14ac:dyDescent="0.35">
      <c r="A171" s="64" t="s">
        <v>317</v>
      </c>
      <c r="B171" s="70" t="s">
        <v>31</v>
      </c>
      <c r="C171" s="70" t="s">
        <v>36</v>
      </c>
      <c r="D171" s="65" t="s">
        <v>526</v>
      </c>
      <c r="E171" s="68" t="s">
        <v>875</v>
      </c>
      <c r="F171" s="95">
        <v>45210</v>
      </c>
      <c r="G171" s="65" t="s">
        <v>150</v>
      </c>
      <c r="H171" s="94" t="s">
        <v>1681</v>
      </c>
      <c r="I171" s="44">
        <v>58000000</v>
      </c>
      <c r="J171" s="97" t="s">
        <v>84</v>
      </c>
      <c r="K171" s="73">
        <v>901312112</v>
      </c>
      <c r="L171" s="65" t="s">
        <v>108</v>
      </c>
      <c r="M171" s="70" t="s">
        <v>876</v>
      </c>
      <c r="N171" s="68" t="s">
        <v>357</v>
      </c>
      <c r="O171" s="3"/>
      <c r="P171" s="74">
        <f>+Tabla1513[[#This Row],[VALOR INICIAL DEL CONTRATO CON IVA]]+Tabla1513[[#This Row],[VALOR DE LAS ADICIONES CON IVA]]</f>
        <v>58000000</v>
      </c>
      <c r="Q171" s="45">
        <v>181</v>
      </c>
      <c r="R171" s="68" t="s">
        <v>306</v>
      </c>
      <c r="S171" s="75">
        <v>153</v>
      </c>
      <c r="T171" s="76" t="s">
        <v>357</v>
      </c>
      <c r="U171" s="95">
        <v>45233</v>
      </c>
      <c r="V171" s="95">
        <v>45414</v>
      </c>
      <c r="W171" s="98">
        <v>45567</v>
      </c>
      <c r="X171" s="81" t="s">
        <v>445</v>
      </c>
      <c r="Y171" s="99" t="s">
        <v>403</v>
      </c>
      <c r="Z171" s="69"/>
      <c r="AA171" s="34">
        <v>1</v>
      </c>
      <c r="AB171" s="34">
        <v>0.124</v>
      </c>
      <c r="AC171" s="35">
        <v>7197120</v>
      </c>
      <c r="AD171" s="36" t="s">
        <v>2332</v>
      </c>
      <c r="AE171" s="79">
        <v>2023</v>
      </c>
    </row>
    <row r="172" spans="1:31" ht="117" x14ac:dyDescent="0.35">
      <c r="A172" s="64" t="s">
        <v>317</v>
      </c>
      <c r="B172" s="70" t="s">
        <v>4</v>
      </c>
      <c r="C172" s="70" t="s">
        <v>788</v>
      </c>
      <c r="D172" s="65" t="s">
        <v>526</v>
      </c>
      <c r="E172" s="68" t="s">
        <v>877</v>
      </c>
      <c r="F172" s="95">
        <v>45209</v>
      </c>
      <c r="G172" s="65" t="s">
        <v>150</v>
      </c>
      <c r="H172" s="94" t="s">
        <v>878</v>
      </c>
      <c r="I172" s="44">
        <v>4312514</v>
      </c>
      <c r="J172" s="97" t="s">
        <v>84</v>
      </c>
      <c r="K172" s="73">
        <v>830144759</v>
      </c>
      <c r="L172" s="65" t="s">
        <v>85</v>
      </c>
      <c r="M172" s="70" t="s">
        <v>879</v>
      </c>
      <c r="N172" s="68" t="s">
        <v>357</v>
      </c>
      <c r="O172" s="3"/>
      <c r="P172" s="74">
        <f>+Tabla1513[[#This Row],[VALOR INICIAL DEL CONTRATO CON IVA]]+Tabla1513[[#This Row],[VALOR DE LAS ADICIONES CON IVA]]</f>
        <v>4312514</v>
      </c>
      <c r="Q172" s="45">
        <v>90</v>
      </c>
      <c r="R172" s="68" t="s">
        <v>357</v>
      </c>
      <c r="S172" s="75"/>
      <c r="T172" s="76" t="s">
        <v>357</v>
      </c>
      <c r="U172" s="95">
        <v>45209</v>
      </c>
      <c r="V172" s="95">
        <v>45299</v>
      </c>
      <c r="W172" s="98">
        <v>45299</v>
      </c>
      <c r="X172" s="70" t="s">
        <v>578</v>
      </c>
      <c r="Y172" s="99" t="s">
        <v>639</v>
      </c>
      <c r="Z172" s="69">
        <v>45315</v>
      </c>
      <c r="AA172" s="34">
        <v>1</v>
      </c>
      <c r="AB172" s="34">
        <v>1</v>
      </c>
      <c r="AC172" s="35">
        <v>4312514</v>
      </c>
      <c r="AD172" s="40" t="s">
        <v>2749</v>
      </c>
      <c r="AE172" s="79">
        <v>2023</v>
      </c>
    </row>
    <row r="173" spans="1:31" ht="91" x14ac:dyDescent="0.35">
      <c r="A173" s="64" t="s">
        <v>317</v>
      </c>
      <c r="B173" s="70" t="s">
        <v>433</v>
      </c>
      <c r="C173" s="70" t="s">
        <v>52</v>
      </c>
      <c r="D173" s="70" t="s">
        <v>526</v>
      </c>
      <c r="E173" s="68" t="s">
        <v>881</v>
      </c>
      <c r="F173" s="95">
        <v>45210</v>
      </c>
      <c r="G173" s="65" t="s">
        <v>150</v>
      </c>
      <c r="H173" s="94" t="s">
        <v>753</v>
      </c>
      <c r="I173" s="44">
        <v>150000000</v>
      </c>
      <c r="J173" s="97" t="s">
        <v>84</v>
      </c>
      <c r="K173" s="73">
        <v>900141987</v>
      </c>
      <c r="L173" s="65" t="s">
        <v>103</v>
      </c>
      <c r="M173" s="70" t="s">
        <v>882</v>
      </c>
      <c r="N173" s="68" t="s">
        <v>357</v>
      </c>
      <c r="O173" s="3"/>
      <c r="P173" s="74">
        <f>+Tabla1513[[#This Row],[VALOR INICIAL DEL CONTRATO CON IVA]]+Tabla1513[[#This Row],[VALOR DE LAS ADICIONES CON IVA]]</f>
        <v>150000000</v>
      </c>
      <c r="Q173" s="45">
        <v>365</v>
      </c>
      <c r="R173" s="68" t="s">
        <v>306</v>
      </c>
      <c r="S173" s="75">
        <f>+Tabla1513[[#This Row],[FECHA FINAL DEL CONTRATO]]-Tabla1513[[#This Row],[FECHA TERMINACIÓN INICIAL CONTRATO]]</f>
        <v>365</v>
      </c>
      <c r="T173" s="76" t="s">
        <v>357</v>
      </c>
      <c r="U173" s="95">
        <v>45289</v>
      </c>
      <c r="V173" s="95">
        <v>45654</v>
      </c>
      <c r="W173" s="98">
        <v>46019</v>
      </c>
      <c r="X173" s="70" t="s">
        <v>755</v>
      </c>
      <c r="Y173" s="99" t="s">
        <v>308</v>
      </c>
      <c r="Z173" s="69"/>
      <c r="AA173" s="34">
        <v>0.5</v>
      </c>
      <c r="AB173" s="34">
        <v>0</v>
      </c>
      <c r="AC173" s="35">
        <v>3250424.3200000003</v>
      </c>
      <c r="AD173" s="40" t="s">
        <v>2750</v>
      </c>
      <c r="AE173" s="79">
        <v>2023</v>
      </c>
    </row>
    <row r="174" spans="1:31" ht="169" x14ac:dyDescent="0.35">
      <c r="A174" s="64" t="s">
        <v>317</v>
      </c>
      <c r="B174" s="70" t="s">
        <v>302</v>
      </c>
      <c r="C174" s="70" t="s">
        <v>883</v>
      </c>
      <c r="D174" s="70" t="s">
        <v>526</v>
      </c>
      <c r="E174" s="68" t="s">
        <v>884</v>
      </c>
      <c r="F174" s="95">
        <v>45216</v>
      </c>
      <c r="G174" s="70" t="s">
        <v>122</v>
      </c>
      <c r="H174" s="94" t="s">
        <v>885</v>
      </c>
      <c r="I174" s="44">
        <v>13701264</v>
      </c>
      <c r="J174" s="97" t="s">
        <v>84</v>
      </c>
      <c r="K174" s="73">
        <v>800129465</v>
      </c>
      <c r="L174" s="65" t="s">
        <v>123</v>
      </c>
      <c r="M174" s="70" t="s">
        <v>886</v>
      </c>
      <c r="N174" s="68" t="s">
        <v>357</v>
      </c>
      <c r="O174" s="3"/>
      <c r="P174" s="74">
        <f>+Tabla1513[[#This Row],[VALOR INICIAL DEL CONTRATO CON IVA]]+Tabla1513[[#This Row],[VALOR DE LAS ADICIONES CON IVA]]</f>
        <v>13701264</v>
      </c>
      <c r="Q174" s="45">
        <v>365</v>
      </c>
      <c r="R174" s="68" t="s">
        <v>357</v>
      </c>
      <c r="S174" s="75"/>
      <c r="T174" s="76" t="s">
        <v>357</v>
      </c>
      <c r="U174" s="95">
        <v>45216</v>
      </c>
      <c r="V174" s="95">
        <v>45581</v>
      </c>
      <c r="W174" s="98">
        <v>45581</v>
      </c>
      <c r="X174" s="81" t="s">
        <v>887</v>
      </c>
      <c r="Y174" s="99" t="s">
        <v>403</v>
      </c>
      <c r="Z174" s="69"/>
      <c r="AA174" s="34">
        <v>1</v>
      </c>
      <c r="AB174" s="34">
        <v>1</v>
      </c>
      <c r="AC174" s="35">
        <v>13701264</v>
      </c>
      <c r="AD174" s="40" t="s">
        <v>2751</v>
      </c>
      <c r="AE174" s="79">
        <v>2023</v>
      </c>
    </row>
    <row r="175" spans="1:31" ht="273" x14ac:dyDescent="0.35">
      <c r="A175" s="64" t="s">
        <v>317</v>
      </c>
      <c r="B175" s="70" t="s">
        <v>11</v>
      </c>
      <c r="C175" s="70" t="s">
        <v>318</v>
      </c>
      <c r="D175" s="70" t="s">
        <v>526</v>
      </c>
      <c r="E175" s="68" t="s">
        <v>888</v>
      </c>
      <c r="F175" s="95">
        <v>45216</v>
      </c>
      <c r="G175" s="65" t="s">
        <v>150</v>
      </c>
      <c r="H175" s="94" t="s">
        <v>889</v>
      </c>
      <c r="I175" s="44">
        <v>0</v>
      </c>
      <c r="J175" s="97" t="s">
        <v>84</v>
      </c>
      <c r="K175" s="73">
        <v>890901604</v>
      </c>
      <c r="L175" s="65" t="s">
        <v>108</v>
      </c>
      <c r="M175" s="70" t="s">
        <v>890</v>
      </c>
      <c r="N175" s="68" t="s">
        <v>357</v>
      </c>
      <c r="O175" s="3"/>
      <c r="P175" s="74">
        <f>+Tabla1513[[#This Row],[VALOR INICIAL DEL CONTRATO CON IVA]]+Tabla1513[[#This Row],[VALOR DE LAS ADICIONES CON IVA]]</f>
        <v>0</v>
      </c>
      <c r="Q175" s="45">
        <v>425</v>
      </c>
      <c r="R175" s="68" t="s">
        <v>306</v>
      </c>
      <c r="S175" s="75">
        <v>365</v>
      </c>
      <c r="T175" s="76" t="s">
        <v>357</v>
      </c>
      <c r="U175" s="95">
        <v>45232</v>
      </c>
      <c r="V175" s="95">
        <v>45657</v>
      </c>
      <c r="W175" s="98">
        <v>46022</v>
      </c>
      <c r="X175" s="81" t="s">
        <v>2268</v>
      </c>
      <c r="Y175" s="99" t="s">
        <v>308</v>
      </c>
      <c r="Z175" s="69"/>
      <c r="AA175" s="34">
        <v>0</v>
      </c>
      <c r="AB175" s="34">
        <v>0</v>
      </c>
      <c r="AC175" s="35">
        <v>0</v>
      </c>
      <c r="AD175" s="40" t="s">
        <v>2752</v>
      </c>
      <c r="AE175" s="79">
        <v>2023</v>
      </c>
    </row>
    <row r="176" spans="1:31" ht="104" x14ac:dyDescent="0.35">
      <c r="A176" s="64" t="s">
        <v>317</v>
      </c>
      <c r="B176" s="70" t="s">
        <v>409</v>
      </c>
      <c r="C176" s="70" t="s">
        <v>68</v>
      </c>
      <c r="D176" s="70" t="s">
        <v>397</v>
      </c>
      <c r="E176" s="68" t="s">
        <v>891</v>
      </c>
      <c r="F176" s="95">
        <v>45224</v>
      </c>
      <c r="G176" s="65" t="s">
        <v>150</v>
      </c>
      <c r="H176" s="94" t="s">
        <v>2638</v>
      </c>
      <c r="I176" s="44">
        <v>1531973274</v>
      </c>
      <c r="J176" s="97" t="s">
        <v>84</v>
      </c>
      <c r="K176" s="73">
        <v>811011779</v>
      </c>
      <c r="L176" s="65" t="s">
        <v>120</v>
      </c>
      <c r="M176" s="70" t="s">
        <v>892</v>
      </c>
      <c r="N176" s="68" t="s">
        <v>357</v>
      </c>
      <c r="O176" s="3"/>
      <c r="P176" s="74">
        <f>+Tabla1513[[#This Row],[VALOR INICIAL DEL CONTRATO CON IVA]]+Tabla1513[[#This Row],[VALOR DE LAS ADICIONES CON IVA]]</f>
        <v>1531973274</v>
      </c>
      <c r="Q176" s="45">
        <v>730</v>
      </c>
      <c r="R176" s="68" t="s">
        <v>357</v>
      </c>
      <c r="S176" s="75"/>
      <c r="T176" s="76" t="s">
        <v>357</v>
      </c>
      <c r="U176" s="95">
        <v>45231</v>
      </c>
      <c r="V176" s="95">
        <v>45961</v>
      </c>
      <c r="W176" s="98">
        <v>45961</v>
      </c>
      <c r="X176" s="81" t="s">
        <v>519</v>
      </c>
      <c r="Y176" s="99" t="s">
        <v>308</v>
      </c>
      <c r="Z176" s="69"/>
      <c r="AA176" s="34">
        <v>0.57999999999999996</v>
      </c>
      <c r="AB176" s="34">
        <v>0.37</v>
      </c>
      <c r="AC176" s="35">
        <v>472524864</v>
      </c>
      <c r="AD176" s="40" t="s">
        <v>2753</v>
      </c>
      <c r="AE176" s="79">
        <v>2023</v>
      </c>
    </row>
    <row r="177" spans="1:31" ht="104" x14ac:dyDescent="0.35">
      <c r="A177" s="64" t="s">
        <v>317</v>
      </c>
      <c r="B177" s="70" t="s">
        <v>433</v>
      </c>
      <c r="C177" s="70" t="s">
        <v>52</v>
      </c>
      <c r="D177" s="70" t="s">
        <v>526</v>
      </c>
      <c r="E177" s="68" t="s">
        <v>893</v>
      </c>
      <c r="F177" s="95">
        <v>45229</v>
      </c>
      <c r="G177" s="65" t="s">
        <v>150</v>
      </c>
      <c r="H177" s="94" t="s">
        <v>894</v>
      </c>
      <c r="I177" s="44">
        <v>100000000</v>
      </c>
      <c r="J177" s="97" t="s">
        <v>84</v>
      </c>
      <c r="K177" s="73">
        <v>901687362</v>
      </c>
      <c r="L177" s="65" t="s">
        <v>120</v>
      </c>
      <c r="M177" s="70" t="s">
        <v>895</v>
      </c>
      <c r="N177" s="68" t="s">
        <v>357</v>
      </c>
      <c r="O177" s="3"/>
      <c r="P177" s="74">
        <f>+Tabla1513[[#This Row],[VALOR INICIAL DEL CONTRATO CON IVA]]+Tabla1513[[#This Row],[VALOR DE LAS ADICIONES CON IVA]]</f>
        <v>100000000</v>
      </c>
      <c r="Q177" s="45">
        <v>365</v>
      </c>
      <c r="R177" s="68" t="s">
        <v>306</v>
      </c>
      <c r="S177" s="75">
        <f>+Tabla1513[[#This Row],[FECHA FINAL DEL CONTRATO]]-Tabla1513[[#This Row],[FECHA TERMINACIÓN INICIAL CONTRATO]]</f>
        <v>365</v>
      </c>
      <c r="T177" s="76" t="s">
        <v>357</v>
      </c>
      <c r="U177" s="95">
        <v>45273</v>
      </c>
      <c r="V177" s="95">
        <v>45638</v>
      </c>
      <c r="W177" s="98">
        <v>46003</v>
      </c>
      <c r="X177" s="70" t="s">
        <v>755</v>
      </c>
      <c r="Y177" s="99" t="s">
        <v>308</v>
      </c>
      <c r="Z177" s="69"/>
      <c r="AA177" s="34">
        <v>0.53</v>
      </c>
      <c r="AB177" s="34">
        <v>0</v>
      </c>
      <c r="AC177" s="35">
        <v>12442009.6</v>
      </c>
      <c r="AD177" s="40" t="s">
        <v>2754</v>
      </c>
      <c r="AE177" s="79">
        <v>2023</v>
      </c>
    </row>
    <row r="178" spans="1:31" ht="117" x14ac:dyDescent="0.35">
      <c r="A178" s="64" t="s">
        <v>317</v>
      </c>
      <c r="B178" s="70" t="s">
        <v>31</v>
      </c>
      <c r="C178" s="70" t="s">
        <v>36</v>
      </c>
      <c r="D178" s="65" t="s">
        <v>353</v>
      </c>
      <c r="E178" s="68" t="s">
        <v>896</v>
      </c>
      <c r="F178" s="95">
        <v>45272</v>
      </c>
      <c r="G178" s="65" t="s">
        <v>150</v>
      </c>
      <c r="H178" s="94" t="s">
        <v>897</v>
      </c>
      <c r="I178" s="44">
        <v>115138025</v>
      </c>
      <c r="J178" s="97" t="s">
        <v>84</v>
      </c>
      <c r="K178" s="73">
        <v>900210800</v>
      </c>
      <c r="L178" s="65" t="s">
        <v>91</v>
      </c>
      <c r="M178" s="70" t="s">
        <v>898</v>
      </c>
      <c r="N178" s="68" t="s">
        <v>357</v>
      </c>
      <c r="O178" s="3"/>
      <c r="P178" s="74">
        <f>+Tabla1513[[#This Row],[VALOR INICIAL DEL CONTRATO CON IVA]]+Tabla1513[[#This Row],[VALOR DE LAS ADICIONES CON IVA]]</f>
        <v>115138025</v>
      </c>
      <c r="Q178" s="45">
        <v>730</v>
      </c>
      <c r="R178" s="68" t="s">
        <v>357</v>
      </c>
      <c r="S178" s="75"/>
      <c r="T178" s="76" t="s">
        <v>357</v>
      </c>
      <c r="U178" s="95">
        <v>45273</v>
      </c>
      <c r="V178" s="95">
        <v>46003</v>
      </c>
      <c r="W178" s="98">
        <v>46003</v>
      </c>
      <c r="X178" s="81" t="s">
        <v>899</v>
      </c>
      <c r="Y178" s="99" t="s">
        <v>308</v>
      </c>
      <c r="Z178" s="69"/>
      <c r="AA178" s="34">
        <v>0.36</v>
      </c>
      <c r="AB178" s="34">
        <v>0.37</v>
      </c>
      <c r="AC178" s="35">
        <v>43105816</v>
      </c>
      <c r="AD178" s="40" t="s">
        <v>2755</v>
      </c>
      <c r="AE178" s="79">
        <v>2023</v>
      </c>
    </row>
    <row r="179" spans="1:31" ht="91" x14ac:dyDescent="0.35">
      <c r="A179" s="64" t="s">
        <v>317</v>
      </c>
      <c r="B179" s="70" t="s">
        <v>11</v>
      </c>
      <c r="C179" s="70" t="s">
        <v>19</v>
      </c>
      <c r="D179" s="70" t="s">
        <v>526</v>
      </c>
      <c r="E179" s="68" t="s">
        <v>900</v>
      </c>
      <c r="F179" s="95">
        <v>45237</v>
      </c>
      <c r="G179" s="70" t="s">
        <v>88</v>
      </c>
      <c r="H179" s="94" t="s">
        <v>901</v>
      </c>
      <c r="I179" s="80">
        <v>39169451</v>
      </c>
      <c r="J179" s="97" t="s">
        <v>84</v>
      </c>
      <c r="K179" s="73">
        <v>900111713</v>
      </c>
      <c r="L179" s="65" t="s">
        <v>108</v>
      </c>
      <c r="M179" s="70" t="s">
        <v>902</v>
      </c>
      <c r="N179" s="68" t="s">
        <v>306</v>
      </c>
      <c r="O179" s="3">
        <v>39169451</v>
      </c>
      <c r="P179" s="74">
        <f>+Tabla1513[[#This Row],[VALOR INICIAL DEL CONTRATO CON IVA]]+Tabla1513[[#This Row],[VALOR DE LAS ADICIONES CON IVA]]</f>
        <v>78338902</v>
      </c>
      <c r="Q179" s="45">
        <v>365</v>
      </c>
      <c r="R179" s="68" t="s">
        <v>306</v>
      </c>
      <c r="S179" s="75">
        <v>365</v>
      </c>
      <c r="T179" s="76" t="s">
        <v>357</v>
      </c>
      <c r="U179" s="95">
        <v>45238</v>
      </c>
      <c r="V179" s="95">
        <v>45603</v>
      </c>
      <c r="W179" s="98">
        <v>45968</v>
      </c>
      <c r="X179" s="78" t="s">
        <v>1564</v>
      </c>
      <c r="Y179" s="99" t="s">
        <v>308</v>
      </c>
      <c r="Z179" s="69"/>
      <c r="AA179" s="34">
        <v>0.16669999999999999</v>
      </c>
      <c r="AB179" s="34">
        <v>0.16669999999999999</v>
      </c>
      <c r="AC179" s="35">
        <v>36397569</v>
      </c>
      <c r="AD179" s="40" t="s">
        <v>2756</v>
      </c>
      <c r="AE179" s="79">
        <v>2023</v>
      </c>
    </row>
    <row r="180" spans="1:31" ht="182" x14ac:dyDescent="0.35">
      <c r="A180" s="64" t="s">
        <v>317</v>
      </c>
      <c r="B180" s="70" t="s">
        <v>11</v>
      </c>
      <c r="C180" s="70" t="s">
        <v>19</v>
      </c>
      <c r="D180" s="70" t="s">
        <v>526</v>
      </c>
      <c r="E180" s="68" t="s">
        <v>906</v>
      </c>
      <c r="F180" s="95">
        <v>45250</v>
      </c>
      <c r="G180" s="65" t="s">
        <v>142</v>
      </c>
      <c r="H180" s="94" t="s">
        <v>907</v>
      </c>
      <c r="I180" s="44">
        <v>41851030</v>
      </c>
      <c r="J180" s="97" t="s">
        <v>84</v>
      </c>
      <c r="K180" s="73">
        <v>900129621</v>
      </c>
      <c r="L180" s="65" t="s">
        <v>108</v>
      </c>
      <c r="M180" s="70" t="s">
        <v>1563</v>
      </c>
      <c r="N180" s="68" t="s">
        <v>357</v>
      </c>
      <c r="O180" s="3"/>
      <c r="P180" s="74">
        <f>+Tabla1513[[#This Row],[VALOR INICIAL DEL CONTRATO CON IVA]]+Tabla1513[[#This Row],[VALOR DE LAS ADICIONES CON IVA]]</f>
        <v>41851030</v>
      </c>
      <c r="Q180" s="45">
        <v>730</v>
      </c>
      <c r="R180" s="68" t="s">
        <v>357</v>
      </c>
      <c r="S180" s="75"/>
      <c r="T180" s="76" t="s">
        <v>357</v>
      </c>
      <c r="U180" s="95">
        <v>45250</v>
      </c>
      <c r="V180" s="95">
        <v>45980</v>
      </c>
      <c r="W180" s="98">
        <v>45980</v>
      </c>
      <c r="X180" s="81" t="s">
        <v>525</v>
      </c>
      <c r="Y180" s="99" t="s">
        <v>308</v>
      </c>
      <c r="Z180" s="69"/>
      <c r="AA180" s="34">
        <v>0.55000000000000004</v>
      </c>
      <c r="AB180" s="34">
        <v>0.06</v>
      </c>
      <c r="AC180" s="35">
        <v>2653901</v>
      </c>
      <c r="AD180" s="36" t="s">
        <v>2333</v>
      </c>
      <c r="AE180" s="79">
        <v>2023</v>
      </c>
    </row>
    <row r="181" spans="1:31" ht="130" x14ac:dyDescent="0.35">
      <c r="A181" s="64" t="s">
        <v>317</v>
      </c>
      <c r="B181" s="70" t="s">
        <v>11</v>
      </c>
      <c r="C181" s="70" t="s">
        <v>19</v>
      </c>
      <c r="D181" s="70" t="s">
        <v>526</v>
      </c>
      <c r="E181" s="68" t="s">
        <v>908</v>
      </c>
      <c r="F181" s="95">
        <v>45252</v>
      </c>
      <c r="G181" s="65" t="s">
        <v>142</v>
      </c>
      <c r="H181" s="94" t="s">
        <v>909</v>
      </c>
      <c r="I181" s="44">
        <v>44018386</v>
      </c>
      <c r="J181" s="97" t="s">
        <v>84</v>
      </c>
      <c r="K181" s="73">
        <v>900077267</v>
      </c>
      <c r="L181" s="65" t="s">
        <v>111</v>
      </c>
      <c r="M181" s="70" t="s">
        <v>910</v>
      </c>
      <c r="N181" s="68" t="s">
        <v>357</v>
      </c>
      <c r="O181" s="3"/>
      <c r="P181" s="74">
        <f>+Tabla1513[[#This Row],[VALOR INICIAL DEL CONTRATO CON IVA]]+Tabla1513[[#This Row],[VALOR DE LAS ADICIONES CON IVA]]</f>
        <v>44018386</v>
      </c>
      <c r="Q181" s="45">
        <v>366</v>
      </c>
      <c r="R181" s="68" t="s">
        <v>306</v>
      </c>
      <c r="S181" s="75">
        <v>395</v>
      </c>
      <c r="T181" s="76" t="s">
        <v>357</v>
      </c>
      <c r="U181" s="95">
        <v>45260</v>
      </c>
      <c r="V181" s="95">
        <v>45626</v>
      </c>
      <c r="W181" s="98">
        <v>46021</v>
      </c>
      <c r="X181" s="81" t="s">
        <v>1564</v>
      </c>
      <c r="Y181" s="99" t="s">
        <v>308</v>
      </c>
      <c r="Z181" s="69"/>
      <c r="AA181" s="34">
        <v>1</v>
      </c>
      <c r="AB181" s="34">
        <v>0.89</v>
      </c>
      <c r="AC181" s="35">
        <v>39246361</v>
      </c>
      <c r="AD181" s="40" t="s">
        <v>2757</v>
      </c>
      <c r="AE181" s="79">
        <v>2023</v>
      </c>
    </row>
    <row r="182" spans="1:31" ht="156" x14ac:dyDescent="0.35">
      <c r="A182" s="64" t="s">
        <v>317</v>
      </c>
      <c r="B182" s="70" t="s">
        <v>11</v>
      </c>
      <c r="C182" s="70" t="s">
        <v>19</v>
      </c>
      <c r="D182" s="70" t="s">
        <v>397</v>
      </c>
      <c r="E182" s="68" t="s">
        <v>911</v>
      </c>
      <c r="F182" s="95">
        <v>45253</v>
      </c>
      <c r="G182" s="70" t="s">
        <v>113</v>
      </c>
      <c r="H182" s="94" t="s">
        <v>912</v>
      </c>
      <c r="I182" s="80">
        <v>2273211463</v>
      </c>
      <c r="J182" s="97" t="s">
        <v>84</v>
      </c>
      <c r="K182" s="73">
        <v>901775413</v>
      </c>
      <c r="L182" s="65" t="s">
        <v>97</v>
      </c>
      <c r="M182" s="70" t="s">
        <v>913</v>
      </c>
      <c r="N182" s="68" t="s">
        <v>357</v>
      </c>
      <c r="O182" s="3"/>
      <c r="P182" s="74">
        <f>+Tabla1513[[#This Row],[VALOR INICIAL DEL CONTRATO CON IVA]]+Tabla1513[[#This Row],[VALOR DE LAS ADICIONES CON IVA]]</f>
        <v>2273211463</v>
      </c>
      <c r="Q182" s="45">
        <v>730</v>
      </c>
      <c r="R182" s="68" t="s">
        <v>357</v>
      </c>
      <c r="S182" s="75"/>
      <c r="T182" s="76" t="s">
        <v>357</v>
      </c>
      <c r="U182" s="95">
        <v>45253</v>
      </c>
      <c r="V182" s="95">
        <v>45983</v>
      </c>
      <c r="W182" s="98">
        <v>45983</v>
      </c>
      <c r="X182" s="70" t="s">
        <v>525</v>
      </c>
      <c r="Y182" s="99" t="s">
        <v>308</v>
      </c>
      <c r="Z182" s="69"/>
      <c r="AA182" s="34">
        <v>0.53769999999999996</v>
      </c>
      <c r="AB182" s="34">
        <v>0.49080000000000001</v>
      </c>
      <c r="AC182" s="35">
        <v>1115728960</v>
      </c>
      <c r="AD182" s="40" t="s">
        <v>2758</v>
      </c>
      <c r="AE182" s="79">
        <v>2023</v>
      </c>
    </row>
    <row r="183" spans="1:31" ht="78" x14ac:dyDescent="0.35">
      <c r="A183" s="64" t="s">
        <v>317</v>
      </c>
      <c r="B183" s="70" t="s">
        <v>11</v>
      </c>
      <c r="C183" s="70" t="s">
        <v>19</v>
      </c>
      <c r="D183" s="70" t="s">
        <v>526</v>
      </c>
      <c r="E183" s="68" t="s">
        <v>914</v>
      </c>
      <c r="F183" s="95">
        <v>45253</v>
      </c>
      <c r="G183" s="65" t="s">
        <v>142</v>
      </c>
      <c r="H183" s="94" t="s">
        <v>915</v>
      </c>
      <c r="I183" s="44">
        <v>39044000</v>
      </c>
      <c r="J183" s="97" t="s">
        <v>96</v>
      </c>
      <c r="K183" s="73">
        <v>1016041679</v>
      </c>
      <c r="L183" s="65"/>
      <c r="M183" s="70" t="s">
        <v>916</v>
      </c>
      <c r="N183" s="68" t="s">
        <v>357</v>
      </c>
      <c r="O183" s="3"/>
      <c r="P183" s="74">
        <f>+Tabla1513[[#This Row],[VALOR INICIAL DEL CONTRATO CON IVA]]+Tabla1513[[#This Row],[VALOR DE LAS ADICIONES CON IVA]]</f>
        <v>39044000</v>
      </c>
      <c r="Q183" s="45">
        <v>365</v>
      </c>
      <c r="R183" s="68" t="s">
        <v>357</v>
      </c>
      <c r="S183" s="75"/>
      <c r="T183" s="76" t="s">
        <v>357</v>
      </c>
      <c r="U183" s="95">
        <v>45253</v>
      </c>
      <c r="V183" s="95">
        <v>45618</v>
      </c>
      <c r="W183" s="98">
        <v>45618</v>
      </c>
      <c r="X183" s="70" t="s">
        <v>2268</v>
      </c>
      <c r="Y183" s="99" t="s">
        <v>639</v>
      </c>
      <c r="Z183" s="69">
        <v>45677</v>
      </c>
      <c r="AA183" s="34">
        <v>1</v>
      </c>
      <c r="AB183" s="34">
        <v>0.87</v>
      </c>
      <c r="AC183" s="35">
        <v>34044000</v>
      </c>
      <c r="AD183" s="40" t="s">
        <v>2759</v>
      </c>
      <c r="AE183" s="79">
        <v>2023</v>
      </c>
    </row>
    <row r="184" spans="1:31" ht="65" x14ac:dyDescent="0.35">
      <c r="A184" s="64" t="s">
        <v>317</v>
      </c>
      <c r="B184" s="70" t="s">
        <v>31</v>
      </c>
      <c r="C184" s="70" t="s">
        <v>37</v>
      </c>
      <c r="D184" s="70" t="s">
        <v>526</v>
      </c>
      <c r="E184" s="68" t="s">
        <v>917</v>
      </c>
      <c r="F184" s="95">
        <v>45274</v>
      </c>
      <c r="G184" s="65" t="s">
        <v>150</v>
      </c>
      <c r="H184" s="94" t="s">
        <v>2787</v>
      </c>
      <c r="I184" s="44">
        <v>26672980</v>
      </c>
      <c r="J184" s="97" t="s">
        <v>84</v>
      </c>
      <c r="K184" s="73">
        <v>900309191</v>
      </c>
      <c r="L184" s="65" t="s">
        <v>91</v>
      </c>
      <c r="M184" s="70" t="s">
        <v>918</v>
      </c>
      <c r="N184" s="68" t="s">
        <v>357</v>
      </c>
      <c r="O184" s="3"/>
      <c r="P184" s="74">
        <f>+Tabla1513[[#This Row],[VALOR INICIAL DEL CONTRATO CON IVA]]+Tabla1513[[#This Row],[VALOR DE LAS ADICIONES CON IVA]]</f>
        <v>26672980</v>
      </c>
      <c r="Q184" s="45">
        <v>365</v>
      </c>
      <c r="R184" s="68" t="s">
        <v>357</v>
      </c>
      <c r="S184" s="75"/>
      <c r="T184" s="76" t="s">
        <v>357</v>
      </c>
      <c r="U184" s="95">
        <v>45273</v>
      </c>
      <c r="V184" s="95">
        <v>45638</v>
      </c>
      <c r="W184" s="98">
        <v>45638</v>
      </c>
      <c r="X184" s="81" t="s">
        <v>428</v>
      </c>
      <c r="Y184" s="99" t="s">
        <v>403</v>
      </c>
      <c r="Z184" s="69"/>
      <c r="AA184" s="34">
        <v>1</v>
      </c>
      <c r="AB184" s="34">
        <v>1</v>
      </c>
      <c r="AC184" s="35">
        <v>53550000</v>
      </c>
      <c r="AD184" s="40" t="s">
        <v>2760</v>
      </c>
      <c r="AE184" s="79">
        <v>2023</v>
      </c>
    </row>
    <row r="185" spans="1:31" ht="117" x14ac:dyDescent="0.35">
      <c r="A185" s="64" t="s">
        <v>317</v>
      </c>
      <c r="B185" s="70" t="s">
        <v>31</v>
      </c>
      <c r="C185" s="70" t="s">
        <v>36</v>
      </c>
      <c r="D185" s="70" t="s">
        <v>526</v>
      </c>
      <c r="E185" s="68" t="s">
        <v>919</v>
      </c>
      <c r="F185" s="95">
        <v>45272</v>
      </c>
      <c r="G185" s="65" t="s">
        <v>150</v>
      </c>
      <c r="H185" s="94" t="s">
        <v>2788</v>
      </c>
      <c r="I185" s="44">
        <v>57994650</v>
      </c>
      <c r="J185" s="97" t="s">
        <v>84</v>
      </c>
      <c r="K185" s="73">
        <v>900197910</v>
      </c>
      <c r="L185" s="65" t="s">
        <v>120</v>
      </c>
      <c r="M185" s="70" t="s">
        <v>920</v>
      </c>
      <c r="N185" s="68" t="s">
        <v>357</v>
      </c>
      <c r="O185" s="3"/>
      <c r="P185" s="74">
        <f>+Tabla1513[[#This Row],[VALOR INICIAL DEL CONTRATO CON IVA]]+Tabla1513[[#This Row],[VALOR DE LAS ADICIONES CON IVA]]</f>
        <v>57994650</v>
      </c>
      <c r="Q185" s="45">
        <v>183</v>
      </c>
      <c r="R185" s="68" t="s">
        <v>357</v>
      </c>
      <c r="S185" s="75"/>
      <c r="T185" s="76" t="s">
        <v>357</v>
      </c>
      <c r="U185" s="95">
        <v>45272</v>
      </c>
      <c r="V185" s="95">
        <v>45455</v>
      </c>
      <c r="W185" s="98">
        <v>45455</v>
      </c>
      <c r="X185" s="81" t="s">
        <v>445</v>
      </c>
      <c r="Y185" s="99" t="s">
        <v>403</v>
      </c>
      <c r="Z185" s="69"/>
      <c r="AA185" s="34">
        <v>1</v>
      </c>
      <c r="AB185" s="34">
        <v>1</v>
      </c>
      <c r="AC185" s="35">
        <v>57994650</v>
      </c>
      <c r="AD185" s="40" t="s">
        <v>2761</v>
      </c>
      <c r="AE185" s="79">
        <v>2023</v>
      </c>
    </row>
    <row r="186" spans="1:31" ht="91" x14ac:dyDescent="0.35">
      <c r="A186" s="64" t="s">
        <v>317</v>
      </c>
      <c r="B186" s="70" t="s">
        <v>302</v>
      </c>
      <c r="C186" s="70" t="s">
        <v>921</v>
      </c>
      <c r="D186" s="70" t="s">
        <v>526</v>
      </c>
      <c r="E186" s="68" t="s">
        <v>922</v>
      </c>
      <c r="F186" s="95">
        <v>45272</v>
      </c>
      <c r="G186" s="70" t="s">
        <v>88</v>
      </c>
      <c r="H186" s="94" t="s">
        <v>923</v>
      </c>
      <c r="I186" s="44">
        <v>295209272</v>
      </c>
      <c r="J186" s="97" t="s">
        <v>84</v>
      </c>
      <c r="K186" s="73">
        <v>891100247</v>
      </c>
      <c r="L186" s="65" t="s">
        <v>108</v>
      </c>
      <c r="M186" s="70" t="s">
        <v>924</v>
      </c>
      <c r="N186" s="68" t="s">
        <v>357</v>
      </c>
      <c r="O186" s="3"/>
      <c r="P186" s="74">
        <f>+Tabla1513[[#This Row],[VALOR INICIAL DEL CONTRATO CON IVA]]+Tabla1513[[#This Row],[VALOR DE LAS ADICIONES CON IVA]]</f>
        <v>295209272</v>
      </c>
      <c r="Q186" s="45">
        <v>1095</v>
      </c>
      <c r="R186" s="68" t="s">
        <v>357</v>
      </c>
      <c r="S186" s="75"/>
      <c r="T186" s="76" t="s">
        <v>357</v>
      </c>
      <c r="U186" s="95">
        <v>45282</v>
      </c>
      <c r="V186" s="95">
        <v>46377</v>
      </c>
      <c r="W186" s="98">
        <v>46377</v>
      </c>
      <c r="X186" s="81" t="s">
        <v>925</v>
      </c>
      <c r="Y186" s="99" t="s">
        <v>308</v>
      </c>
      <c r="Z186" s="69"/>
      <c r="AA186" s="34">
        <v>0.33329999999999999</v>
      </c>
      <c r="AB186" s="34">
        <v>0.30609999999999998</v>
      </c>
      <c r="AC186" s="35">
        <v>90363839</v>
      </c>
      <c r="AD186" s="40" t="s">
        <v>2762</v>
      </c>
      <c r="AE186" s="79">
        <v>2023</v>
      </c>
    </row>
    <row r="187" spans="1:31" ht="104" x14ac:dyDescent="0.35">
      <c r="A187" s="64" t="s">
        <v>317</v>
      </c>
      <c r="B187" s="70" t="s">
        <v>433</v>
      </c>
      <c r="C187" s="70" t="s">
        <v>52</v>
      </c>
      <c r="D187" s="70" t="s">
        <v>526</v>
      </c>
      <c r="E187" s="68" t="s">
        <v>926</v>
      </c>
      <c r="F187" s="95">
        <v>45272</v>
      </c>
      <c r="G187" s="65" t="s">
        <v>150</v>
      </c>
      <c r="H187" s="94" t="s">
        <v>927</v>
      </c>
      <c r="I187" s="44">
        <v>450000000</v>
      </c>
      <c r="J187" s="97" t="s">
        <v>84</v>
      </c>
      <c r="K187" s="73">
        <v>900438988</v>
      </c>
      <c r="L187" s="65" t="s">
        <v>117</v>
      </c>
      <c r="M187" s="70" t="s">
        <v>928</v>
      </c>
      <c r="N187" s="68" t="s">
        <v>357</v>
      </c>
      <c r="O187" s="3"/>
      <c r="P187" s="74">
        <f>+Tabla1513[[#This Row],[VALOR INICIAL DEL CONTRATO CON IVA]]+Tabla1513[[#This Row],[VALOR DE LAS ADICIONES CON IVA]]</f>
        <v>450000000</v>
      </c>
      <c r="Q187" s="45">
        <v>365</v>
      </c>
      <c r="R187" s="68" t="s">
        <v>306</v>
      </c>
      <c r="S187" s="75">
        <f>+Tabla1513[[#This Row],[FECHA FINAL DEL CONTRATO]]-Tabla1513[[#This Row],[FECHA TERMINACIÓN INICIAL CONTRATO]]</f>
        <v>365</v>
      </c>
      <c r="T187" s="76" t="s">
        <v>357</v>
      </c>
      <c r="U187" s="95">
        <v>45272</v>
      </c>
      <c r="V187" s="95">
        <v>45637</v>
      </c>
      <c r="W187" s="98">
        <v>46002</v>
      </c>
      <c r="X187" s="70" t="s">
        <v>755</v>
      </c>
      <c r="Y187" s="99" t="s">
        <v>308</v>
      </c>
      <c r="Z187" s="69"/>
      <c r="AA187" s="34">
        <v>0.88</v>
      </c>
      <c r="AB187" s="34">
        <v>0</v>
      </c>
      <c r="AC187" s="35">
        <v>9041816</v>
      </c>
      <c r="AD187" s="40" t="s">
        <v>2763</v>
      </c>
      <c r="AE187" s="79">
        <v>2023</v>
      </c>
    </row>
    <row r="188" spans="1:31" ht="101.5" x14ac:dyDescent="0.35">
      <c r="A188" s="64" t="s">
        <v>317</v>
      </c>
      <c r="B188" s="70" t="s">
        <v>31</v>
      </c>
      <c r="C188" s="70" t="s">
        <v>34</v>
      </c>
      <c r="D188" s="70" t="s">
        <v>526</v>
      </c>
      <c r="E188" s="68" t="s">
        <v>931</v>
      </c>
      <c r="F188" s="95">
        <v>45275</v>
      </c>
      <c r="G188" s="65" t="s">
        <v>150</v>
      </c>
      <c r="H188" s="94" t="s">
        <v>932</v>
      </c>
      <c r="I188" s="44">
        <v>14400000</v>
      </c>
      <c r="J188" s="97" t="s">
        <v>84</v>
      </c>
      <c r="K188" s="73">
        <v>901033334</v>
      </c>
      <c r="L188" s="65" t="s">
        <v>111</v>
      </c>
      <c r="M188" s="70" t="s">
        <v>933</v>
      </c>
      <c r="N188" s="68" t="s">
        <v>357</v>
      </c>
      <c r="O188" s="3"/>
      <c r="P188" s="74">
        <f>+Tabla1513[[#This Row],[VALOR INICIAL DEL CONTRATO CON IVA]]+Tabla1513[[#This Row],[VALOR DE LAS ADICIONES CON IVA]]</f>
        <v>14400000</v>
      </c>
      <c r="Q188" s="45">
        <v>367</v>
      </c>
      <c r="R188" s="68" t="s">
        <v>357</v>
      </c>
      <c r="S188" s="75"/>
      <c r="T188" s="76" t="s">
        <v>357</v>
      </c>
      <c r="U188" s="95">
        <v>45286</v>
      </c>
      <c r="V188" s="95">
        <v>45653</v>
      </c>
      <c r="W188" s="98">
        <v>45653</v>
      </c>
      <c r="X188" s="81" t="s">
        <v>934</v>
      </c>
      <c r="Y188" s="99" t="s">
        <v>520</v>
      </c>
      <c r="Z188" s="69"/>
      <c r="AA188" s="34">
        <v>0</v>
      </c>
      <c r="AB188" s="34">
        <v>0</v>
      </c>
      <c r="AC188" s="35">
        <v>0</v>
      </c>
      <c r="AD188" s="40" t="s">
        <v>2764</v>
      </c>
      <c r="AE188" s="79">
        <v>2023</v>
      </c>
    </row>
    <row r="189" spans="1:31" ht="195" x14ac:dyDescent="0.35">
      <c r="A189" s="64" t="s">
        <v>317</v>
      </c>
      <c r="B189" s="70" t="s">
        <v>409</v>
      </c>
      <c r="C189" s="70" t="s">
        <v>68</v>
      </c>
      <c r="D189" s="70" t="s">
        <v>526</v>
      </c>
      <c r="E189" s="68" t="s">
        <v>935</v>
      </c>
      <c r="F189" s="95">
        <v>45278</v>
      </c>
      <c r="G189" s="65" t="s">
        <v>150</v>
      </c>
      <c r="H189" s="94" t="s">
        <v>2639</v>
      </c>
      <c r="I189" s="44">
        <v>55843604</v>
      </c>
      <c r="J189" s="97" t="s">
        <v>84</v>
      </c>
      <c r="K189" s="73">
        <v>800129465</v>
      </c>
      <c r="L189" s="65" t="s">
        <v>123</v>
      </c>
      <c r="M189" s="70" t="s">
        <v>886</v>
      </c>
      <c r="N189" s="68" t="s">
        <v>357</v>
      </c>
      <c r="O189" s="3"/>
      <c r="P189" s="74">
        <f>+Tabla1513[[#This Row],[VALOR INICIAL DEL CONTRATO CON IVA]]+Tabla1513[[#This Row],[VALOR DE LAS ADICIONES CON IVA]]</f>
        <v>55843604</v>
      </c>
      <c r="Q189" s="45">
        <v>365</v>
      </c>
      <c r="R189" s="68" t="s">
        <v>357</v>
      </c>
      <c r="S189" s="75"/>
      <c r="T189" s="76" t="s">
        <v>357</v>
      </c>
      <c r="U189" s="95">
        <v>45292</v>
      </c>
      <c r="V189" s="95">
        <v>45657</v>
      </c>
      <c r="W189" s="98">
        <v>45657</v>
      </c>
      <c r="X189" s="81" t="s">
        <v>936</v>
      </c>
      <c r="Y189" s="99" t="s">
        <v>403</v>
      </c>
      <c r="Z189" s="69"/>
      <c r="AA189" s="34">
        <v>1</v>
      </c>
      <c r="AB189" s="34">
        <v>1</v>
      </c>
      <c r="AC189" s="35">
        <v>46927400</v>
      </c>
      <c r="AD189" s="40" t="s">
        <v>2765</v>
      </c>
      <c r="AE189" s="79">
        <v>2023</v>
      </c>
    </row>
    <row r="190" spans="1:31" ht="234" x14ac:dyDescent="0.35">
      <c r="A190" s="64" t="s">
        <v>317</v>
      </c>
      <c r="B190" s="70" t="s">
        <v>4</v>
      </c>
      <c r="C190" s="70" t="s">
        <v>788</v>
      </c>
      <c r="D190" s="70" t="s">
        <v>526</v>
      </c>
      <c r="E190" s="68" t="s">
        <v>938</v>
      </c>
      <c r="F190" s="95">
        <v>45279</v>
      </c>
      <c r="G190" s="65" t="s">
        <v>150</v>
      </c>
      <c r="H190" s="94" t="s">
        <v>2293</v>
      </c>
      <c r="I190" s="44">
        <v>16660000</v>
      </c>
      <c r="J190" s="97" t="s">
        <v>84</v>
      </c>
      <c r="K190" s="73">
        <v>900633325</v>
      </c>
      <c r="L190" s="65" t="s">
        <v>91</v>
      </c>
      <c r="M190" s="70" t="s">
        <v>939</v>
      </c>
      <c r="N190" s="68" t="s">
        <v>357</v>
      </c>
      <c r="O190" s="3"/>
      <c r="P190" s="74">
        <f>+Tabla1513[[#This Row],[VALOR INICIAL DEL CONTRATO CON IVA]]+Tabla1513[[#This Row],[VALOR DE LAS ADICIONES CON IVA]]</f>
        <v>16660000</v>
      </c>
      <c r="Q190" s="45">
        <v>365</v>
      </c>
      <c r="R190" s="68" t="s">
        <v>357</v>
      </c>
      <c r="S190" s="75"/>
      <c r="T190" s="76" t="s">
        <v>357</v>
      </c>
      <c r="U190" s="95">
        <v>45279</v>
      </c>
      <c r="V190" s="95">
        <v>45644</v>
      </c>
      <c r="W190" s="98">
        <v>45644</v>
      </c>
      <c r="X190" s="81" t="s">
        <v>1853</v>
      </c>
      <c r="Y190" s="99" t="s">
        <v>403</v>
      </c>
      <c r="Z190" s="69"/>
      <c r="AA190" s="34">
        <v>0</v>
      </c>
      <c r="AB190" s="34">
        <v>0</v>
      </c>
      <c r="AC190" s="35">
        <v>0</v>
      </c>
      <c r="AD190" s="40" t="s">
        <v>2766</v>
      </c>
      <c r="AE190" s="79">
        <v>2023</v>
      </c>
    </row>
    <row r="191" spans="1:31" ht="117" x14ac:dyDescent="0.35">
      <c r="A191" s="64" t="s">
        <v>317</v>
      </c>
      <c r="B191" s="70" t="s">
        <v>11</v>
      </c>
      <c r="C191" s="65" t="s">
        <v>539</v>
      </c>
      <c r="D191" s="70" t="s">
        <v>526</v>
      </c>
      <c r="E191" s="68" t="s">
        <v>940</v>
      </c>
      <c r="F191" s="95">
        <v>45281</v>
      </c>
      <c r="G191" s="65" t="s">
        <v>150</v>
      </c>
      <c r="H191" s="94" t="s">
        <v>941</v>
      </c>
      <c r="I191" s="80">
        <v>60960000</v>
      </c>
      <c r="J191" s="97" t="s">
        <v>96</v>
      </c>
      <c r="K191" s="73">
        <v>1033688031</v>
      </c>
      <c r="L191" s="65"/>
      <c r="M191" s="70" t="s">
        <v>736</v>
      </c>
      <c r="N191" s="68" t="s">
        <v>357</v>
      </c>
      <c r="O191" s="3"/>
      <c r="P191" s="74">
        <f>+Tabla1513[[#This Row],[VALOR INICIAL DEL CONTRATO CON IVA]]+Tabla1513[[#This Row],[VALOR DE LAS ADICIONES CON IVA]]</f>
        <v>60960000</v>
      </c>
      <c r="Q191" s="45">
        <v>365</v>
      </c>
      <c r="R191" s="68" t="s">
        <v>357</v>
      </c>
      <c r="S191" s="75"/>
      <c r="T191" s="76" t="s">
        <v>357</v>
      </c>
      <c r="U191" s="95">
        <v>45292</v>
      </c>
      <c r="V191" s="95">
        <v>45657</v>
      </c>
      <c r="W191" s="98">
        <v>45657</v>
      </c>
      <c r="X191" s="81" t="s">
        <v>942</v>
      </c>
      <c r="Y191" s="99" t="s">
        <v>403</v>
      </c>
      <c r="Z191" s="69"/>
      <c r="AA191" s="34">
        <v>1</v>
      </c>
      <c r="AB191" s="34">
        <v>1</v>
      </c>
      <c r="AC191" s="35">
        <v>60960000</v>
      </c>
      <c r="AD191" s="40" t="s">
        <v>2767</v>
      </c>
      <c r="AE191" s="79">
        <v>2023</v>
      </c>
    </row>
    <row r="192" spans="1:31" ht="117" x14ac:dyDescent="0.35">
      <c r="A192" s="64" t="s">
        <v>317</v>
      </c>
      <c r="B192" s="70" t="s">
        <v>11</v>
      </c>
      <c r="C192" s="70" t="s">
        <v>19</v>
      </c>
      <c r="D192" s="70" t="s">
        <v>526</v>
      </c>
      <c r="E192" s="68" t="s">
        <v>943</v>
      </c>
      <c r="F192" s="95">
        <v>45281</v>
      </c>
      <c r="G192" s="65" t="s">
        <v>150</v>
      </c>
      <c r="H192" s="94" t="s">
        <v>944</v>
      </c>
      <c r="I192" s="44">
        <v>22919400</v>
      </c>
      <c r="J192" s="97" t="s">
        <v>84</v>
      </c>
      <c r="K192" s="73">
        <v>900066695</v>
      </c>
      <c r="L192" s="65" t="s">
        <v>117</v>
      </c>
      <c r="M192" s="70" t="s">
        <v>945</v>
      </c>
      <c r="N192" s="68" t="s">
        <v>357</v>
      </c>
      <c r="O192" s="3"/>
      <c r="P192" s="74">
        <f>+Tabla1513[[#This Row],[VALOR INICIAL DEL CONTRATO CON IVA]]+Tabla1513[[#This Row],[VALOR DE LAS ADICIONES CON IVA]]</f>
        <v>22919400</v>
      </c>
      <c r="Q192" s="45">
        <v>1095</v>
      </c>
      <c r="R192" s="68" t="s">
        <v>357</v>
      </c>
      <c r="S192" s="75"/>
      <c r="T192" s="76" t="s">
        <v>357</v>
      </c>
      <c r="U192" s="95">
        <v>45281</v>
      </c>
      <c r="V192" s="95">
        <v>46376</v>
      </c>
      <c r="W192" s="98">
        <v>46376</v>
      </c>
      <c r="X192" s="81" t="s">
        <v>2268</v>
      </c>
      <c r="Y192" s="99" t="s">
        <v>308</v>
      </c>
      <c r="Z192" s="69"/>
      <c r="AA192" s="34">
        <v>0.34</v>
      </c>
      <c r="AB192" s="34">
        <v>0.39</v>
      </c>
      <c r="AC192" s="35">
        <v>8847650</v>
      </c>
      <c r="AD192" s="40" t="s">
        <v>2768</v>
      </c>
      <c r="AE192" s="79">
        <v>2023</v>
      </c>
    </row>
    <row r="193" spans="1:31" ht="104" x14ac:dyDescent="0.35">
      <c r="A193" s="64" t="s">
        <v>317</v>
      </c>
      <c r="B193" s="70" t="s">
        <v>433</v>
      </c>
      <c r="C193" s="70" t="s">
        <v>51</v>
      </c>
      <c r="D193" s="70" t="s">
        <v>397</v>
      </c>
      <c r="E193" s="68" t="s">
        <v>946</v>
      </c>
      <c r="F193" s="95">
        <v>45281</v>
      </c>
      <c r="G193" s="65" t="s">
        <v>150</v>
      </c>
      <c r="H193" s="94" t="s">
        <v>2640</v>
      </c>
      <c r="I193" s="80">
        <v>1891138534.0000002</v>
      </c>
      <c r="J193" s="97" t="s">
        <v>84</v>
      </c>
      <c r="K193" s="73">
        <v>900272403</v>
      </c>
      <c r="L193" s="65" t="s">
        <v>114</v>
      </c>
      <c r="M193" s="70" t="s">
        <v>947</v>
      </c>
      <c r="N193" s="68" t="s">
        <v>357</v>
      </c>
      <c r="O193" s="3"/>
      <c r="P193" s="74">
        <f>+Tabla1513[[#This Row],[VALOR INICIAL DEL CONTRATO CON IVA]]+Tabla1513[[#This Row],[VALOR DE LAS ADICIONES CON IVA]]</f>
        <v>1891138534.0000002</v>
      </c>
      <c r="Q193" s="45">
        <v>1095</v>
      </c>
      <c r="R193" s="68" t="s">
        <v>357</v>
      </c>
      <c r="S193" s="75"/>
      <c r="T193" s="76" t="s">
        <v>357</v>
      </c>
      <c r="U193" s="95">
        <v>45281</v>
      </c>
      <c r="V193" s="95">
        <v>46376</v>
      </c>
      <c r="W193" s="98">
        <v>46376</v>
      </c>
      <c r="X193" s="81" t="s">
        <v>948</v>
      </c>
      <c r="Y193" s="99" t="s">
        <v>308</v>
      </c>
      <c r="Z193" s="69"/>
      <c r="AA193" s="34">
        <v>0.30499999999999999</v>
      </c>
      <c r="AB193" s="34">
        <v>0.1867</v>
      </c>
      <c r="AC193" s="35">
        <v>353069335</v>
      </c>
      <c r="AD193" s="40"/>
      <c r="AE193" s="79">
        <v>2023</v>
      </c>
    </row>
    <row r="194" spans="1:31" ht="130" x14ac:dyDescent="0.35">
      <c r="A194" s="64" t="s">
        <v>317</v>
      </c>
      <c r="B194" s="70" t="s">
        <v>11</v>
      </c>
      <c r="C194" s="65" t="s">
        <v>539</v>
      </c>
      <c r="D194" s="70" t="s">
        <v>526</v>
      </c>
      <c r="E194" s="68" t="s">
        <v>949</v>
      </c>
      <c r="F194" s="95">
        <v>45289</v>
      </c>
      <c r="G194" s="65" t="s">
        <v>150</v>
      </c>
      <c r="H194" s="94" t="s">
        <v>950</v>
      </c>
      <c r="I194" s="44">
        <v>384008532</v>
      </c>
      <c r="J194" s="97" t="s">
        <v>84</v>
      </c>
      <c r="K194" s="73">
        <v>800222753</v>
      </c>
      <c r="L194" s="65" t="s">
        <v>97</v>
      </c>
      <c r="M194" s="70" t="s">
        <v>951</v>
      </c>
      <c r="N194" s="68" t="s">
        <v>357</v>
      </c>
      <c r="O194" s="3"/>
      <c r="P194" s="74">
        <f>+Tabla1513[[#This Row],[VALOR INICIAL DEL CONTRATO CON IVA]]+Tabla1513[[#This Row],[VALOR DE LAS ADICIONES CON IVA]]</f>
        <v>384008532</v>
      </c>
      <c r="Q194" s="45">
        <v>546</v>
      </c>
      <c r="R194" s="68" t="s">
        <v>357</v>
      </c>
      <c r="S194" s="75"/>
      <c r="T194" s="76" t="s">
        <v>357</v>
      </c>
      <c r="U194" s="95">
        <v>45292</v>
      </c>
      <c r="V194" s="95">
        <v>45838</v>
      </c>
      <c r="W194" s="98">
        <v>45838</v>
      </c>
      <c r="X194" s="81" t="s">
        <v>952</v>
      </c>
      <c r="Y194" s="99" t="s">
        <v>308</v>
      </c>
      <c r="Z194" s="69"/>
      <c r="AA194" s="34">
        <v>0.67</v>
      </c>
      <c r="AB194" s="34">
        <v>0.67</v>
      </c>
      <c r="AC194" s="35">
        <v>210724301</v>
      </c>
      <c r="AD194" s="40" t="s">
        <v>2769</v>
      </c>
      <c r="AE194" s="79">
        <v>2023</v>
      </c>
    </row>
    <row r="195" spans="1:31" ht="143" x14ac:dyDescent="0.35">
      <c r="A195" s="64" t="s">
        <v>317</v>
      </c>
      <c r="B195" s="70" t="s">
        <v>31</v>
      </c>
      <c r="C195" s="70" t="s">
        <v>35</v>
      </c>
      <c r="D195" s="70" t="s">
        <v>526</v>
      </c>
      <c r="E195" s="68" t="s">
        <v>953</v>
      </c>
      <c r="F195" s="95">
        <v>45282</v>
      </c>
      <c r="G195" s="65" t="s">
        <v>150</v>
      </c>
      <c r="H195" s="94" t="s">
        <v>954</v>
      </c>
      <c r="I195" s="44">
        <v>1189514480</v>
      </c>
      <c r="J195" s="97" t="s">
        <v>84</v>
      </c>
      <c r="K195" s="73">
        <v>900531376</v>
      </c>
      <c r="L195" s="65" t="s">
        <v>117</v>
      </c>
      <c r="M195" s="70" t="s">
        <v>589</v>
      </c>
      <c r="N195" s="68" t="s">
        <v>357</v>
      </c>
      <c r="O195" s="3"/>
      <c r="P195" s="74">
        <f>+Tabla1513[[#This Row],[VALOR INICIAL DEL CONTRATO CON IVA]]+Tabla1513[[#This Row],[VALOR DE LAS ADICIONES CON IVA]]</f>
        <v>1189514480</v>
      </c>
      <c r="Q195" s="45">
        <v>1095</v>
      </c>
      <c r="R195" s="68" t="s">
        <v>357</v>
      </c>
      <c r="S195" s="75"/>
      <c r="T195" s="76" t="s">
        <v>357</v>
      </c>
      <c r="U195" s="95">
        <v>45282</v>
      </c>
      <c r="V195" s="95">
        <v>46377</v>
      </c>
      <c r="W195" s="98">
        <v>46377</v>
      </c>
      <c r="X195" s="81" t="s">
        <v>955</v>
      </c>
      <c r="Y195" s="99" t="s">
        <v>308</v>
      </c>
      <c r="Z195" s="69"/>
      <c r="AA195" s="34">
        <v>0.36</v>
      </c>
      <c r="AB195" s="34">
        <v>0.33300000000000002</v>
      </c>
      <c r="AC195" s="35">
        <v>396504825</v>
      </c>
      <c r="AD195" s="40" t="s">
        <v>2770</v>
      </c>
      <c r="AE195" s="79">
        <v>2023</v>
      </c>
    </row>
    <row r="196" spans="1:31" ht="117" x14ac:dyDescent="0.35">
      <c r="A196" s="64" t="s">
        <v>317</v>
      </c>
      <c r="B196" s="70" t="s">
        <v>418</v>
      </c>
      <c r="C196" s="70" t="s">
        <v>44</v>
      </c>
      <c r="D196" s="70" t="s">
        <v>526</v>
      </c>
      <c r="E196" s="68" t="s">
        <v>956</v>
      </c>
      <c r="F196" s="95">
        <v>45286</v>
      </c>
      <c r="G196" s="65" t="s">
        <v>150</v>
      </c>
      <c r="H196" s="94" t="s">
        <v>957</v>
      </c>
      <c r="I196" s="44">
        <v>41785663</v>
      </c>
      <c r="J196" s="97" t="s">
        <v>84</v>
      </c>
      <c r="K196" s="73">
        <v>900342562</v>
      </c>
      <c r="L196" s="65" t="s">
        <v>91</v>
      </c>
      <c r="M196" s="70" t="s">
        <v>958</v>
      </c>
      <c r="N196" s="68" t="s">
        <v>357</v>
      </c>
      <c r="O196" s="3"/>
      <c r="P196" s="74">
        <f>+Tabla1513[[#This Row],[VALOR INICIAL DEL CONTRATO CON IVA]]+Tabla1513[[#This Row],[VALOR DE LAS ADICIONES CON IVA]]</f>
        <v>41785663</v>
      </c>
      <c r="Q196" s="45">
        <v>736</v>
      </c>
      <c r="R196" s="68" t="s">
        <v>357</v>
      </c>
      <c r="S196" s="75"/>
      <c r="T196" s="76" t="s">
        <v>357</v>
      </c>
      <c r="U196" s="95">
        <v>45286</v>
      </c>
      <c r="V196" s="95">
        <v>46022</v>
      </c>
      <c r="W196" s="98">
        <v>46022</v>
      </c>
      <c r="X196" s="81" t="s">
        <v>959</v>
      </c>
      <c r="Y196" s="99" t="s">
        <v>308</v>
      </c>
      <c r="Z196" s="69"/>
      <c r="AA196" s="34">
        <v>0.5</v>
      </c>
      <c r="AB196" s="34">
        <v>0.31181355340732164</v>
      </c>
      <c r="AC196" s="35">
        <v>13029336.179999996</v>
      </c>
      <c r="AD196" s="40" t="s">
        <v>2771</v>
      </c>
      <c r="AE196" s="79">
        <v>2023</v>
      </c>
    </row>
    <row r="197" spans="1:31" ht="117" x14ac:dyDescent="0.35">
      <c r="A197" s="64" t="s">
        <v>317</v>
      </c>
      <c r="B197" s="70" t="s">
        <v>4</v>
      </c>
      <c r="C197" s="70" t="s">
        <v>788</v>
      </c>
      <c r="D197" s="70" t="s">
        <v>526</v>
      </c>
      <c r="E197" s="68" t="s">
        <v>960</v>
      </c>
      <c r="F197" s="95">
        <v>45287</v>
      </c>
      <c r="G197" s="65" t="s">
        <v>150</v>
      </c>
      <c r="H197" s="94" t="s">
        <v>961</v>
      </c>
      <c r="I197" s="44">
        <v>15812550</v>
      </c>
      <c r="J197" s="97" t="s">
        <v>84</v>
      </c>
      <c r="K197" s="73">
        <v>830144759</v>
      </c>
      <c r="L197" s="65" t="s">
        <v>85</v>
      </c>
      <c r="M197" s="70" t="s">
        <v>962</v>
      </c>
      <c r="N197" s="68" t="s">
        <v>357</v>
      </c>
      <c r="O197" s="3"/>
      <c r="P197" s="74">
        <f>+Tabla1513[[#This Row],[VALOR INICIAL DEL CONTRATO CON IVA]]+Tabla1513[[#This Row],[VALOR DE LAS ADICIONES CON IVA]]</f>
        <v>15812550</v>
      </c>
      <c r="Q197" s="45">
        <v>365</v>
      </c>
      <c r="R197" s="68" t="s">
        <v>357</v>
      </c>
      <c r="S197" s="75"/>
      <c r="T197" s="76" t="s">
        <v>357</v>
      </c>
      <c r="U197" s="95">
        <v>45301</v>
      </c>
      <c r="V197" s="95">
        <v>45666</v>
      </c>
      <c r="W197" s="98">
        <v>45666</v>
      </c>
      <c r="X197" s="81" t="s">
        <v>1853</v>
      </c>
      <c r="Y197" s="99" t="s">
        <v>403</v>
      </c>
      <c r="Z197" s="69"/>
      <c r="AA197" s="34">
        <v>0</v>
      </c>
      <c r="AB197" s="34">
        <v>0</v>
      </c>
      <c r="AC197" s="35">
        <v>0</v>
      </c>
      <c r="AD197" s="40" t="s">
        <v>2772</v>
      </c>
      <c r="AE197" s="79">
        <v>2023</v>
      </c>
    </row>
    <row r="198" spans="1:31" ht="182" x14ac:dyDescent="0.35">
      <c r="A198" s="64" t="s">
        <v>317</v>
      </c>
      <c r="B198" s="70" t="s">
        <v>506</v>
      </c>
      <c r="C198" s="70" t="s">
        <v>507</v>
      </c>
      <c r="D198" s="70" t="s">
        <v>526</v>
      </c>
      <c r="E198" s="68" t="s">
        <v>963</v>
      </c>
      <c r="F198" s="95">
        <v>45288</v>
      </c>
      <c r="G198" s="65" t="s">
        <v>150</v>
      </c>
      <c r="H198" s="94" t="s">
        <v>964</v>
      </c>
      <c r="I198" s="44">
        <v>20400000</v>
      </c>
      <c r="J198" s="97" t="s">
        <v>96</v>
      </c>
      <c r="K198" s="73">
        <v>35353520</v>
      </c>
      <c r="L198" s="65"/>
      <c r="M198" s="70" t="s">
        <v>965</v>
      </c>
      <c r="N198" s="68" t="s">
        <v>357</v>
      </c>
      <c r="O198" s="3"/>
      <c r="P198" s="74">
        <f>+Tabla1513[[#This Row],[VALOR INICIAL DEL CONTRATO CON IVA]]+Tabla1513[[#This Row],[VALOR DE LAS ADICIONES CON IVA]]</f>
        <v>20400000</v>
      </c>
      <c r="Q198" s="45">
        <v>180</v>
      </c>
      <c r="R198" s="68" t="s">
        <v>357</v>
      </c>
      <c r="S198" s="75"/>
      <c r="T198" s="76" t="s">
        <v>357</v>
      </c>
      <c r="U198" s="95">
        <v>45293</v>
      </c>
      <c r="V198" s="95">
        <v>45473</v>
      </c>
      <c r="W198" s="98">
        <v>45473</v>
      </c>
      <c r="X198" s="81" t="s">
        <v>966</v>
      </c>
      <c r="Y198" s="99" t="s">
        <v>520</v>
      </c>
      <c r="Z198" s="69"/>
      <c r="AA198" s="34">
        <v>1</v>
      </c>
      <c r="AB198" s="34">
        <v>1</v>
      </c>
      <c r="AC198" s="35">
        <v>20400000</v>
      </c>
      <c r="AD198" s="40" t="s">
        <v>2773</v>
      </c>
      <c r="AE198" s="79">
        <v>2023</v>
      </c>
    </row>
    <row r="199" spans="1:31" ht="130" x14ac:dyDescent="0.35">
      <c r="A199" s="64" t="s">
        <v>317</v>
      </c>
      <c r="B199" s="70" t="s">
        <v>302</v>
      </c>
      <c r="C199" s="70" t="s">
        <v>25</v>
      </c>
      <c r="D199" s="70" t="s">
        <v>526</v>
      </c>
      <c r="E199" s="68" t="s">
        <v>967</v>
      </c>
      <c r="F199" s="95">
        <v>45288</v>
      </c>
      <c r="G199" s="65" t="s">
        <v>150</v>
      </c>
      <c r="H199" s="94" t="s">
        <v>968</v>
      </c>
      <c r="I199" s="44">
        <v>22546944</v>
      </c>
      <c r="J199" s="97" t="s">
        <v>84</v>
      </c>
      <c r="K199" s="73">
        <v>900377109</v>
      </c>
      <c r="L199" s="65" t="s">
        <v>117</v>
      </c>
      <c r="M199" s="70" t="s">
        <v>646</v>
      </c>
      <c r="N199" s="68" t="s">
        <v>357</v>
      </c>
      <c r="O199" s="3"/>
      <c r="P199" s="74">
        <f>+Tabla1513[[#This Row],[VALOR INICIAL DEL CONTRATO CON IVA]]+Tabla1513[[#This Row],[VALOR DE LAS ADICIONES CON IVA]]</f>
        <v>22546944</v>
      </c>
      <c r="Q199" s="45">
        <v>365</v>
      </c>
      <c r="R199" s="68" t="s">
        <v>357</v>
      </c>
      <c r="S199" s="75"/>
      <c r="T199" s="76" t="s">
        <v>357</v>
      </c>
      <c r="U199" s="95">
        <v>45292</v>
      </c>
      <c r="V199" s="95">
        <v>45657</v>
      </c>
      <c r="W199" s="98">
        <v>45657</v>
      </c>
      <c r="X199" s="81" t="s">
        <v>969</v>
      </c>
      <c r="Y199" s="99" t="s">
        <v>403</v>
      </c>
      <c r="Z199" s="69"/>
      <c r="AA199" s="34">
        <v>0</v>
      </c>
      <c r="AB199" s="34">
        <v>0</v>
      </c>
      <c r="AC199" s="35">
        <v>0</v>
      </c>
      <c r="AD199" s="40" t="s">
        <v>2774</v>
      </c>
      <c r="AE199" s="79">
        <v>2023</v>
      </c>
    </row>
    <row r="200" spans="1:31" ht="130" x14ac:dyDescent="0.35">
      <c r="A200" s="64" t="s">
        <v>317</v>
      </c>
      <c r="B200" s="70" t="s">
        <v>31</v>
      </c>
      <c r="C200" s="70" t="s">
        <v>39</v>
      </c>
      <c r="D200" s="70" t="s">
        <v>526</v>
      </c>
      <c r="E200" s="68" t="s">
        <v>970</v>
      </c>
      <c r="F200" s="95">
        <v>45288</v>
      </c>
      <c r="G200" s="65" t="s">
        <v>150</v>
      </c>
      <c r="H200" s="94" t="s">
        <v>971</v>
      </c>
      <c r="I200" s="44">
        <v>1526513712</v>
      </c>
      <c r="J200" s="97" t="s">
        <v>84</v>
      </c>
      <c r="K200" s="73">
        <v>900554898</v>
      </c>
      <c r="L200" s="65" t="s">
        <v>123</v>
      </c>
      <c r="M200" s="70" t="s">
        <v>972</v>
      </c>
      <c r="N200" s="68" t="s">
        <v>357</v>
      </c>
      <c r="O200" s="3"/>
      <c r="P200" s="74">
        <f>+Tabla1513[[#This Row],[VALOR INICIAL DEL CONTRATO CON IVA]]+Tabla1513[[#This Row],[VALOR DE LAS ADICIONES CON IVA]]</f>
        <v>1526513712</v>
      </c>
      <c r="Q200" s="45">
        <v>730</v>
      </c>
      <c r="R200" s="68" t="s">
        <v>357</v>
      </c>
      <c r="S200" s="75"/>
      <c r="T200" s="76" t="s">
        <v>357</v>
      </c>
      <c r="U200" s="95">
        <v>45288</v>
      </c>
      <c r="V200" s="95">
        <v>46018</v>
      </c>
      <c r="W200" s="98">
        <v>46018</v>
      </c>
      <c r="X200" s="81" t="s">
        <v>973</v>
      </c>
      <c r="Y200" s="99" t="s">
        <v>308</v>
      </c>
      <c r="Z200" s="69"/>
      <c r="AA200" s="34">
        <v>0.42</v>
      </c>
      <c r="AB200" s="34">
        <v>0.378</v>
      </c>
      <c r="AC200" s="35">
        <v>576782709</v>
      </c>
      <c r="AD200" s="40" t="s">
        <v>2775</v>
      </c>
      <c r="AE200" s="79">
        <v>2023</v>
      </c>
    </row>
    <row r="201" spans="1:31" ht="91" x14ac:dyDescent="0.35">
      <c r="A201" s="64" t="s">
        <v>317</v>
      </c>
      <c r="B201" s="70" t="s">
        <v>31</v>
      </c>
      <c r="C201" s="70" t="s">
        <v>35</v>
      </c>
      <c r="D201" s="70" t="s">
        <v>526</v>
      </c>
      <c r="E201" s="68" t="s">
        <v>974</v>
      </c>
      <c r="F201" s="95">
        <v>45289</v>
      </c>
      <c r="G201" s="65" t="s">
        <v>150</v>
      </c>
      <c r="H201" s="94" t="s">
        <v>2641</v>
      </c>
      <c r="I201" s="44">
        <v>2358931764</v>
      </c>
      <c r="J201" s="97" t="s">
        <v>84</v>
      </c>
      <c r="K201" s="73">
        <v>900554898</v>
      </c>
      <c r="L201" s="65" t="s">
        <v>123</v>
      </c>
      <c r="M201" s="70" t="s">
        <v>972</v>
      </c>
      <c r="N201" s="68" t="s">
        <v>357</v>
      </c>
      <c r="O201" s="3"/>
      <c r="P201" s="74">
        <f>+Tabla1513[[#This Row],[VALOR INICIAL DEL CONTRATO CON IVA]]+Tabla1513[[#This Row],[VALOR DE LAS ADICIONES CON IVA]]</f>
        <v>2358931764</v>
      </c>
      <c r="Q201" s="45">
        <v>730</v>
      </c>
      <c r="R201" s="68" t="s">
        <v>357</v>
      </c>
      <c r="S201" s="75"/>
      <c r="T201" s="76" t="s">
        <v>357</v>
      </c>
      <c r="U201" s="95">
        <v>45289</v>
      </c>
      <c r="V201" s="95">
        <v>46019</v>
      </c>
      <c r="W201" s="98">
        <v>46019</v>
      </c>
      <c r="X201" s="81" t="s">
        <v>975</v>
      </c>
      <c r="Y201" s="99" t="s">
        <v>308</v>
      </c>
      <c r="Z201" s="69"/>
      <c r="AA201" s="34">
        <v>0.49930000000000002</v>
      </c>
      <c r="AB201" s="34">
        <v>0.442</v>
      </c>
      <c r="AC201" s="35">
        <v>1053628733</v>
      </c>
      <c r="AD201" s="40" t="s">
        <v>2776</v>
      </c>
      <c r="AE201" s="79">
        <v>2023</v>
      </c>
    </row>
    <row r="202" spans="1:31" ht="143" x14ac:dyDescent="0.35">
      <c r="A202" s="64" t="s">
        <v>317</v>
      </c>
      <c r="B202" s="70" t="s">
        <v>11</v>
      </c>
      <c r="C202" s="70" t="s">
        <v>12</v>
      </c>
      <c r="D202" s="70" t="s">
        <v>526</v>
      </c>
      <c r="E202" s="68" t="s">
        <v>976</v>
      </c>
      <c r="F202" s="95">
        <v>45289</v>
      </c>
      <c r="G202" s="70" t="s">
        <v>160</v>
      </c>
      <c r="H202" s="94" t="s">
        <v>977</v>
      </c>
      <c r="I202" s="44">
        <v>110000000</v>
      </c>
      <c r="J202" s="97" t="s">
        <v>84</v>
      </c>
      <c r="K202" s="73">
        <v>890903790</v>
      </c>
      <c r="L202" s="65" t="s">
        <v>111</v>
      </c>
      <c r="M202" s="70" t="s">
        <v>978</v>
      </c>
      <c r="N202" s="68" t="s">
        <v>357</v>
      </c>
      <c r="O202" s="3"/>
      <c r="P202" s="74">
        <f>+Tabla1513[[#This Row],[VALOR INICIAL DEL CONTRATO CON IVA]]+Tabla1513[[#This Row],[VALOR DE LAS ADICIONES CON IVA]]</f>
        <v>110000000</v>
      </c>
      <c r="Q202" s="45">
        <v>366</v>
      </c>
      <c r="R202" s="68" t="s">
        <v>357</v>
      </c>
      <c r="S202" s="75"/>
      <c r="T202" s="76" t="s">
        <v>357</v>
      </c>
      <c r="U202" s="95">
        <v>45291</v>
      </c>
      <c r="V202" s="95">
        <v>45657</v>
      </c>
      <c r="W202" s="98">
        <v>45657</v>
      </c>
      <c r="X202" s="81" t="s">
        <v>905</v>
      </c>
      <c r="Y202" s="99" t="s">
        <v>520</v>
      </c>
      <c r="Z202" s="69"/>
      <c r="AA202" s="34">
        <v>1</v>
      </c>
      <c r="AB202" s="34">
        <v>0.76</v>
      </c>
      <c r="AC202" s="35">
        <v>83702122</v>
      </c>
      <c r="AD202" s="40" t="s">
        <v>2777</v>
      </c>
      <c r="AE202" s="79">
        <v>2023</v>
      </c>
    </row>
    <row r="203" spans="1:31" ht="182" x14ac:dyDescent="0.35">
      <c r="A203" s="64" t="s">
        <v>317</v>
      </c>
      <c r="B203" s="70" t="s">
        <v>11</v>
      </c>
      <c r="C203" s="70" t="s">
        <v>12</v>
      </c>
      <c r="D203" s="70" t="s">
        <v>526</v>
      </c>
      <c r="E203" s="68" t="s">
        <v>979</v>
      </c>
      <c r="F203" s="95">
        <v>45289</v>
      </c>
      <c r="G203" s="70" t="s">
        <v>160</v>
      </c>
      <c r="H203" s="94" t="s">
        <v>980</v>
      </c>
      <c r="I203" s="44">
        <v>148750000</v>
      </c>
      <c r="J203" s="97" t="s">
        <v>84</v>
      </c>
      <c r="K203" s="73">
        <v>860037707</v>
      </c>
      <c r="L203" s="65" t="s">
        <v>123</v>
      </c>
      <c r="M203" s="70" t="s">
        <v>696</v>
      </c>
      <c r="N203" s="68" t="s">
        <v>357</v>
      </c>
      <c r="O203" s="3"/>
      <c r="P203" s="74">
        <f>+Tabla1513[[#This Row],[VALOR INICIAL DEL CONTRATO CON IVA]]+Tabla1513[[#This Row],[VALOR DE LAS ADICIONES CON IVA]]</f>
        <v>148750000</v>
      </c>
      <c r="Q203" s="45">
        <v>365</v>
      </c>
      <c r="R203" s="68" t="s">
        <v>357</v>
      </c>
      <c r="S203" s="75"/>
      <c r="T203" s="76" t="s">
        <v>357</v>
      </c>
      <c r="U203" s="95">
        <v>45292</v>
      </c>
      <c r="V203" s="95">
        <v>45657</v>
      </c>
      <c r="W203" s="98">
        <v>45657</v>
      </c>
      <c r="X203" s="56" t="s">
        <v>402</v>
      </c>
      <c r="Y203" s="99" t="s">
        <v>520</v>
      </c>
      <c r="Z203" s="69"/>
      <c r="AA203" s="34">
        <v>1</v>
      </c>
      <c r="AB203" s="34">
        <v>0.998</v>
      </c>
      <c r="AC203" s="35">
        <v>124748758.38000001</v>
      </c>
      <c r="AD203" s="40" t="s">
        <v>2778</v>
      </c>
      <c r="AE203" s="79">
        <v>2023</v>
      </c>
    </row>
    <row r="204" spans="1:31" ht="91" x14ac:dyDescent="0.35">
      <c r="A204" s="64" t="s">
        <v>317</v>
      </c>
      <c r="B204" s="70" t="s">
        <v>11</v>
      </c>
      <c r="C204" s="70" t="s">
        <v>12</v>
      </c>
      <c r="D204" s="70" t="s">
        <v>526</v>
      </c>
      <c r="E204" s="68" t="s">
        <v>981</v>
      </c>
      <c r="F204" s="95">
        <v>45289</v>
      </c>
      <c r="G204" s="70" t="s">
        <v>160</v>
      </c>
      <c r="H204" s="94" t="s">
        <v>982</v>
      </c>
      <c r="I204" s="44">
        <v>1028532687</v>
      </c>
      <c r="J204" s="97" t="s">
        <v>84</v>
      </c>
      <c r="K204" s="73">
        <v>890903790</v>
      </c>
      <c r="L204" s="65" t="s">
        <v>111</v>
      </c>
      <c r="M204" s="70" t="s">
        <v>978</v>
      </c>
      <c r="N204" s="68" t="s">
        <v>357</v>
      </c>
      <c r="O204" s="3"/>
      <c r="P204" s="74">
        <f>+Tabla1513[[#This Row],[VALOR INICIAL DEL CONTRATO CON IVA]]+Tabla1513[[#This Row],[VALOR DE LAS ADICIONES CON IVA]]</f>
        <v>1028532687</v>
      </c>
      <c r="Q204" s="45">
        <v>366</v>
      </c>
      <c r="R204" s="68" t="s">
        <v>357</v>
      </c>
      <c r="S204" s="75"/>
      <c r="T204" s="76" t="s">
        <v>357</v>
      </c>
      <c r="U204" s="95">
        <v>45291</v>
      </c>
      <c r="V204" s="95">
        <v>45657</v>
      </c>
      <c r="W204" s="98">
        <v>45657</v>
      </c>
      <c r="X204" s="81" t="s">
        <v>905</v>
      </c>
      <c r="Y204" s="99" t="s">
        <v>520</v>
      </c>
      <c r="Z204" s="69"/>
      <c r="AA204" s="34">
        <v>1</v>
      </c>
      <c r="AB204" s="34">
        <v>1</v>
      </c>
      <c r="AC204" s="35">
        <v>1028532687</v>
      </c>
      <c r="AD204" s="40" t="s">
        <v>2779</v>
      </c>
      <c r="AE204" s="79">
        <v>2023</v>
      </c>
    </row>
    <row r="205" spans="1:31" ht="130" x14ac:dyDescent="0.35">
      <c r="A205" s="64" t="s">
        <v>317</v>
      </c>
      <c r="B205" s="70" t="s">
        <v>11</v>
      </c>
      <c r="C205" s="70" t="s">
        <v>12</v>
      </c>
      <c r="D205" s="70" t="s">
        <v>526</v>
      </c>
      <c r="E205" s="68" t="s">
        <v>983</v>
      </c>
      <c r="F205" s="95">
        <v>45289</v>
      </c>
      <c r="G205" s="70" t="s">
        <v>160</v>
      </c>
      <c r="H205" s="94" t="s">
        <v>984</v>
      </c>
      <c r="I205" s="44">
        <v>198732605</v>
      </c>
      <c r="J205" s="97" t="s">
        <v>84</v>
      </c>
      <c r="K205" s="73">
        <v>890903790</v>
      </c>
      <c r="L205" s="65" t="s">
        <v>111</v>
      </c>
      <c r="M205" s="70" t="s">
        <v>978</v>
      </c>
      <c r="N205" s="68" t="s">
        <v>357</v>
      </c>
      <c r="O205" s="3"/>
      <c r="P205" s="74">
        <f>+Tabla1513[[#This Row],[VALOR INICIAL DEL CONTRATO CON IVA]]+Tabla1513[[#This Row],[VALOR DE LAS ADICIONES CON IVA]]</f>
        <v>198732605</v>
      </c>
      <c r="Q205" s="45">
        <v>365</v>
      </c>
      <c r="R205" s="68" t="s">
        <v>357</v>
      </c>
      <c r="S205" s="75"/>
      <c r="T205" s="76" t="s">
        <v>357</v>
      </c>
      <c r="U205" s="95">
        <v>45292</v>
      </c>
      <c r="V205" s="95">
        <v>45657</v>
      </c>
      <c r="W205" s="98">
        <v>45657</v>
      </c>
      <c r="X205" s="81" t="s">
        <v>905</v>
      </c>
      <c r="Y205" s="99" t="s">
        <v>520</v>
      </c>
      <c r="Z205" s="69"/>
      <c r="AA205" s="34">
        <v>1</v>
      </c>
      <c r="AB205" s="34">
        <v>1</v>
      </c>
      <c r="AC205" s="35">
        <v>198732605</v>
      </c>
      <c r="AD205" s="40" t="s">
        <v>2780</v>
      </c>
      <c r="AE205" s="79">
        <v>2023</v>
      </c>
    </row>
    <row r="206" spans="1:31" ht="130" x14ac:dyDescent="0.35">
      <c r="A206" s="64" t="s">
        <v>317</v>
      </c>
      <c r="B206" s="70" t="s">
        <v>11</v>
      </c>
      <c r="C206" s="70" t="s">
        <v>12</v>
      </c>
      <c r="D206" s="70" t="s">
        <v>526</v>
      </c>
      <c r="E206" s="68" t="s">
        <v>985</v>
      </c>
      <c r="F206" s="95">
        <v>45289</v>
      </c>
      <c r="G206" s="70" t="s">
        <v>160</v>
      </c>
      <c r="H206" s="94" t="s">
        <v>986</v>
      </c>
      <c r="I206" s="44">
        <v>8294062211</v>
      </c>
      <c r="J206" s="97" t="s">
        <v>84</v>
      </c>
      <c r="K206" s="73">
        <v>860027404</v>
      </c>
      <c r="L206" s="65" t="s">
        <v>91</v>
      </c>
      <c r="M206" s="70" t="s">
        <v>987</v>
      </c>
      <c r="N206" s="68" t="s">
        <v>357</v>
      </c>
      <c r="O206" s="3"/>
      <c r="P206" s="74">
        <f>+Tabla1513[[#This Row],[VALOR INICIAL DEL CONTRATO CON IVA]]+Tabla1513[[#This Row],[VALOR DE LAS ADICIONES CON IVA]]</f>
        <v>8294062211</v>
      </c>
      <c r="Q206" s="45">
        <v>365</v>
      </c>
      <c r="R206" s="68" t="s">
        <v>357</v>
      </c>
      <c r="S206" s="75"/>
      <c r="T206" s="76" t="s">
        <v>357</v>
      </c>
      <c r="U206" s="95">
        <v>45292</v>
      </c>
      <c r="V206" s="95">
        <v>45657</v>
      </c>
      <c r="W206" s="98">
        <v>45657</v>
      </c>
      <c r="X206" s="81" t="s">
        <v>905</v>
      </c>
      <c r="Y206" s="99" t="s">
        <v>520</v>
      </c>
      <c r="Z206" s="69"/>
      <c r="AA206" s="34">
        <v>1</v>
      </c>
      <c r="AB206" s="34">
        <v>0.95</v>
      </c>
      <c r="AC206" s="35">
        <v>7465467703</v>
      </c>
      <c r="AD206" s="40" t="s">
        <v>2781</v>
      </c>
      <c r="AE206" s="79">
        <v>2023</v>
      </c>
    </row>
    <row r="207" spans="1:31" ht="221" x14ac:dyDescent="0.35">
      <c r="A207" s="64" t="s">
        <v>317</v>
      </c>
      <c r="B207" s="70" t="s">
        <v>506</v>
      </c>
      <c r="C207" s="70" t="s">
        <v>65</v>
      </c>
      <c r="D207" s="65" t="s">
        <v>526</v>
      </c>
      <c r="E207" s="68" t="s">
        <v>988</v>
      </c>
      <c r="F207" s="95">
        <v>45289</v>
      </c>
      <c r="G207" s="65" t="s">
        <v>150</v>
      </c>
      <c r="H207" s="94" t="s">
        <v>989</v>
      </c>
      <c r="I207" s="44">
        <v>60000000</v>
      </c>
      <c r="J207" s="97" t="s">
        <v>96</v>
      </c>
      <c r="K207" s="73">
        <v>80000516</v>
      </c>
      <c r="L207" s="65"/>
      <c r="M207" s="70" t="s">
        <v>990</v>
      </c>
      <c r="N207" s="68" t="s">
        <v>357</v>
      </c>
      <c r="O207" s="3"/>
      <c r="P207" s="74">
        <f>+Tabla1513[[#This Row],[VALOR INICIAL DEL CONTRATO CON IVA]]+Tabla1513[[#This Row],[VALOR DE LAS ADICIONES CON IVA]]</f>
        <v>60000000</v>
      </c>
      <c r="Q207" s="45">
        <v>28</v>
      </c>
      <c r="R207" s="68" t="s">
        <v>357</v>
      </c>
      <c r="S207" s="75"/>
      <c r="T207" s="76" t="s">
        <v>357</v>
      </c>
      <c r="U207" s="95">
        <v>45294</v>
      </c>
      <c r="V207" s="95">
        <v>45322</v>
      </c>
      <c r="W207" s="98">
        <v>45322</v>
      </c>
      <c r="X207" s="70" t="s">
        <v>904</v>
      </c>
      <c r="Y207" s="99" t="s">
        <v>639</v>
      </c>
      <c r="Z207" s="69">
        <v>45322</v>
      </c>
      <c r="AA207" s="34">
        <v>0.16669999999999999</v>
      </c>
      <c r="AB207" s="34">
        <v>0.16669999999999999</v>
      </c>
      <c r="AC207" s="35">
        <v>10000000</v>
      </c>
      <c r="AD207" s="40" t="s">
        <v>2782</v>
      </c>
      <c r="AE207" s="79">
        <v>2023</v>
      </c>
    </row>
    <row r="208" spans="1:31" ht="195" x14ac:dyDescent="0.35">
      <c r="A208" s="64" t="s">
        <v>317</v>
      </c>
      <c r="B208" s="70" t="s">
        <v>4</v>
      </c>
      <c r="C208" s="70" t="s">
        <v>9</v>
      </c>
      <c r="D208" s="70" t="s">
        <v>526</v>
      </c>
      <c r="E208" s="68" t="s">
        <v>991</v>
      </c>
      <c r="F208" s="95">
        <v>45289</v>
      </c>
      <c r="G208" s="65" t="s">
        <v>150</v>
      </c>
      <c r="H208" s="94" t="s">
        <v>992</v>
      </c>
      <c r="I208" s="44">
        <v>219345727</v>
      </c>
      <c r="J208" s="97" t="s">
        <v>96</v>
      </c>
      <c r="K208" s="73">
        <v>79563277</v>
      </c>
      <c r="L208" s="65"/>
      <c r="M208" s="70" t="s">
        <v>903</v>
      </c>
      <c r="N208" s="68" t="s">
        <v>357</v>
      </c>
      <c r="O208" s="3"/>
      <c r="P208" s="74">
        <f>+Tabla1513[[#This Row],[VALOR INICIAL DEL CONTRATO CON IVA]]+Tabla1513[[#This Row],[VALOR DE LAS ADICIONES CON IVA]]</f>
        <v>219345727</v>
      </c>
      <c r="Q208" s="45">
        <v>363</v>
      </c>
      <c r="R208" s="68" t="s">
        <v>357</v>
      </c>
      <c r="S208" s="75"/>
      <c r="T208" s="76" t="s">
        <v>357</v>
      </c>
      <c r="U208" s="95">
        <v>45294</v>
      </c>
      <c r="V208" s="95">
        <v>45657</v>
      </c>
      <c r="W208" s="98">
        <v>45657</v>
      </c>
      <c r="X208" s="81" t="s">
        <v>904</v>
      </c>
      <c r="Y208" s="99" t="s">
        <v>403</v>
      </c>
      <c r="Z208" s="69"/>
      <c r="AA208" s="34">
        <v>1</v>
      </c>
      <c r="AB208" s="34">
        <v>0.91110000000000002</v>
      </c>
      <c r="AC208" s="35">
        <v>199848328</v>
      </c>
      <c r="AD208" s="40" t="s">
        <v>2783</v>
      </c>
      <c r="AE208" s="79">
        <v>2023</v>
      </c>
    </row>
    <row r="209" spans="1:31" ht="29" x14ac:dyDescent="0.35">
      <c r="A209" s="64" t="s">
        <v>301</v>
      </c>
      <c r="B209" s="70" t="s">
        <v>302</v>
      </c>
      <c r="C209" s="70" t="s">
        <v>2304</v>
      </c>
      <c r="D209" s="70" t="s">
        <v>993</v>
      </c>
      <c r="E209" s="68" t="s">
        <v>262</v>
      </c>
      <c r="F209" s="95">
        <v>45028</v>
      </c>
      <c r="G209" s="65" t="s">
        <v>150</v>
      </c>
      <c r="H209" s="94" t="s">
        <v>1368</v>
      </c>
      <c r="I209" s="44">
        <v>1326850</v>
      </c>
      <c r="J209" s="97" t="s">
        <v>102</v>
      </c>
      <c r="K209" s="73">
        <v>241643</v>
      </c>
      <c r="L209" s="65"/>
      <c r="M209" s="70" t="s">
        <v>1551</v>
      </c>
      <c r="N209" s="68" t="s">
        <v>357</v>
      </c>
      <c r="O209" s="3"/>
      <c r="P209" s="74">
        <f>+Tabla1513[[#This Row],[VALOR INICIAL DEL CONTRATO CON IVA]]+Tabla1513[[#This Row],[VALOR DE LAS ADICIONES CON IVA]]</f>
        <v>1326850</v>
      </c>
      <c r="Q209" s="45">
        <v>264</v>
      </c>
      <c r="R209" s="68" t="s">
        <v>357</v>
      </c>
      <c r="S209" s="75"/>
      <c r="T209" s="76" t="s">
        <v>357</v>
      </c>
      <c r="U209" s="95">
        <v>45028</v>
      </c>
      <c r="V209" s="95">
        <v>45292</v>
      </c>
      <c r="W209" s="95">
        <v>45292</v>
      </c>
      <c r="X209" s="81" t="s">
        <v>328</v>
      </c>
      <c r="Y209" s="99" t="s">
        <v>520</v>
      </c>
      <c r="Z209" s="69"/>
      <c r="AA209" s="34">
        <v>0</v>
      </c>
      <c r="AB209" s="34">
        <v>0</v>
      </c>
      <c r="AC209" s="35">
        <v>0</v>
      </c>
      <c r="AD209" s="40"/>
      <c r="AE209" s="79">
        <v>2023</v>
      </c>
    </row>
    <row r="210" spans="1:31" ht="52" x14ac:dyDescent="0.35">
      <c r="A210" s="64" t="s">
        <v>301</v>
      </c>
      <c r="B210" s="70" t="s">
        <v>302</v>
      </c>
      <c r="C210" s="70" t="s">
        <v>2304</v>
      </c>
      <c r="D210" s="70" t="s">
        <v>526</v>
      </c>
      <c r="E210" s="68" t="s">
        <v>264</v>
      </c>
      <c r="F210" s="95">
        <v>45028</v>
      </c>
      <c r="G210" s="65" t="s">
        <v>150</v>
      </c>
      <c r="H210" s="94" t="s">
        <v>1552</v>
      </c>
      <c r="I210" s="44">
        <v>7400000</v>
      </c>
      <c r="J210" s="97" t="s">
        <v>84</v>
      </c>
      <c r="K210" s="73">
        <v>800255858</v>
      </c>
      <c r="L210" s="65" t="s">
        <v>123</v>
      </c>
      <c r="M210" s="70" t="s">
        <v>1363</v>
      </c>
      <c r="N210" s="68" t="s">
        <v>357</v>
      </c>
      <c r="O210" s="3"/>
      <c r="P210" s="74">
        <f>+Tabla1513[[#This Row],[VALOR INICIAL DEL CONTRATO CON IVA]]+Tabla1513[[#This Row],[VALOR DE LAS ADICIONES CON IVA]]</f>
        <v>7400000</v>
      </c>
      <c r="Q210" s="45">
        <v>264</v>
      </c>
      <c r="R210" s="68" t="s">
        <v>357</v>
      </c>
      <c r="S210" s="75"/>
      <c r="T210" s="76" t="s">
        <v>357</v>
      </c>
      <c r="U210" s="95">
        <v>45028</v>
      </c>
      <c r="V210" s="95">
        <v>45292</v>
      </c>
      <c r="W210" s="95">
        <v>45292</v>
      </c>
      <c r="X210" s="81" t="s">
        <v>328</v>
      </c>
      <c r="Y210" s="99" t="s">
        <v>520</v>
      </c>
      <c r="Z210" s="69"/>
      <c r="AA210" s="34">
        <v>0</v>
      </c>
      <c r="AB210" s="34">
        <v>0</v>
      </c>
      <c r="AC210" s="35">
        <v>0</v>
      </c>
      <c r="AD210" s="40"/>
      <c r="AE210" s="79">
        <v>2023</v>
      </c>
    </row>
    <row r="211" spans="1:31" ht="117" x14ac:dyDescent="0.35">
      <c r="A211" s="64" t="s">
        <v>301</v>
      </c>
      <c r="B211" s="70" t="s">
        <v>302</v>
      </c>
      <c r="C211" s="70" t="s">
        <v>2145</v>
      </c>
      <c r="D211" s="70" t="s">
        <v>993</v>
      </c>
      <c r="E211" s="68" t="s">
        <v>1002</v>
      </c>
      <c r="F211" s="95">
        <v>45181</v>
      </c>
      <c r="G211" s="65" t="s">
        <v>142</v>
      </c>
      <c r="H211" s="94" t="s">
        <v>1003</v>
      </c>
      <c r="I211" s="44">
        <v>1444208</v>
      </c>
      <c r="J211" s="97" t="s">
        <v>84</v>
      </c>
      <c r="K211" s="73">
        <v>900387450</v>
      </c>
      <c r="L211" s="65" t="s">
        <v>117</v>
      </c>
      <c r="M211" s="70" t="s">
        <v>1004</v>
      </c>
      <c r="N211" s="68" t="s">
        <v>357</v>
      </c>
      <c r="O211" s="3"/>
      <c r="P211" s="74">
        <f>+Tabla1513[[#This Row],[VALOR INICIAL DEL CONTRATO CON IVA]]+Tabla1513[[#This Row],[VALOR DE LAS ADICIONES CON IVA]]</f>
        <v>1444208</v>
      </c>
      <c r="Q211" s="45">
        <v>122</v>
      </c>
      <c r="R211" s="68" t="s">
        <v>357</v>
      </c>
      <c r="S211" s="75"/>
      <c r="T211" s="76" t="s">
        <v>357</v>
      </c>
      <c r="U211" s="95">
        <v>45182</v>
      </c>
      <c r="V211" s="95">
        <v>45304</v>
      </c>
      <c r="W211" s="98">
        <v>45304</v>
      </c>
      <c r="X211" s="81" t="s">
        <v>1000</v>
      </c>
      <c r="Y211" s="99" t="s">
        <v>639</v>
      </c>
      <c r="Z211" s="69">
        <v>45322</v>
      </c>
      <c r="AA211" s="34">
        <v>1</v>
      </c>
      <c r="AB211" s="34">
        <v>1</v>
      </c>
      <c r="AC211" s="35">
        <v>1642938</v>
      </c>
      <c r="AD211" s="40"/>
      <c r="AE211" s="79">
        <v>2023</v>
      </c>
    </row>
    <row r="212" spans="1:31" ht="130" x14ac:dyDescent="0.35">
      <c r="A212" s="64" t="s">
        <v>301</v>
      </c>
      <c r="B212" s="70" t="s">
        <v>302</v>
      </c>
      <c r="C212" s="70" t="s">
        <v>2259</v>
      </c>
      <c r="D212" s="70" t="s">
        <v>526</v>
      </c>
      <c r="E212" s="68" t="s">
        <v>1024</v>
      </c>
      <c r="F212" s="95">
        <v>45282</v>
      </c>
      <c r="G212" s="65" t="s">
        <v>88</v>
      </c>
      <c r="H212" s="94" t="s">
        <v>1025</v>
      </c>
      <c r="I212" s="44">
        <v>19992000</v>
      </c>
      <c r="J212" s="97" t="s">
        <v>84</v>
      </c>
      <c r="K212" s="73">
        <v>900684235</v>
      </c>
      <c r="L212" s="65" t="s">
        <v>103</v>
      </c>
      <c r="M212" s="70" t="s">
        <v>1026</v>
      </c>
      <c r="N212" s="68" t="s">
        <v>357</v>
      </c>
      <c r="O212" s="3"/>
      <c r="P212" s="74">
        <f>+Tabla1513[[#This Row],[VALOR INICIAL DEL CONTRATO CON IVA]]+Tabla1513[[#This Row],[VALOR DE LAS ADICIONES CON IVA]]</f>
        <v>19992000</v>
      </c>
      <c r="Q212" s="45">
        <v>365</v>
      </c>
      <c r="R212" s="68" t="s">
        <v>357</v>
      </c>
      <c r="S212" s="75"/>
      <c r="T212" s="76" t="s">
        <v>357</v>
      </c>
      <c r="U212" s="95">
        <v>45292</v>
      </c>
      <c r="V212" s="95">
        <v>45657</v>
      </c>
      <c r="W212" s="98">
        <v>45657</v>
      </c>
      <c r="X212" s="81" t="s">
        <v>997</v>
      </c>
      <c r="Y212" s="99" t="s">
        <v>520</v>
      </c>
      <c r="Z212" s="69"/>
      <c r="AA212" s="34">
        <v>1</v>
      </c>
      <c r="AB212" s="34">
        <v>1</v>
      </c>
      <c r="AC212" s="35">
        <v>19992000</v>
      </c>
      <c r="AD212" s="40"/>
      <c r="AE212" s="79">
        <v>2023</v>
      </c>
    </row>
    <row r="213" spans="1:31" ht="52" x14ac:dyDescent="0.35">
      <c r="A213" s="64" t="s">
        <v>317</v>
      </c>
      <c r="B213" s="70" t="s">
        <v>11</v>
      </c>
      <c r="C213" s="70" t="s">
        <v>19</v>
      </c>
      <c r="D213" s="70" t="s">
        <v>526</v>
      </c>
      <c r="E213" s="66" t="s">
        <v>1028</v>
      </c>
      <c r="F213" s="95">
        <v>45294</v>
      </c>
      <c r="G213" s="70" t="s">
        <v>113</v>
      </c>
      <c r="H213" s="94" t="s">
        <v>1029</v>
      </c>
      <c r="I213" s="44">
        <v>33333527</v>
      </c>
      <c r="J213" s="97" t="s">
        <v>84</v>
      </c>
      <c r="K213" s="73">
        <v>860001697</v>
      </c>
      <c r="L213" s="65" t="s">
        <v>120</v>
      </c>
      <c r="M213" s="70" t="s">
        <v>2290</v>
      </c>
      <c r="N213" s="68" t="s">
        <v>306</v>
      </c>
      <c r="O213" s="3">
        <v>10358573</v>
      </c>
      <c r="P213" s="74">
        <f>+Tabla1513[[#This Row],[VALOR INICIAL DEL CONTRATO CON IVA]]+Tabla1513[[#This Row],[VALOR DE LAS ADICIONES CON IVA]]</f>
        <v>43692100</v>
      </c>
      <c r="Q213" s="45">
        <v>363</v>
      </c>
      <c r="R213" s="68" t="s">
        <v>357</v>
      </c>
      <c r="S213" s="75"/>
      <c r="T213" s="76" t="s">
        <v>357</v>
      </c>
      <c r="U213" s="95">
        <v>45294</v>
      </c>
      <c r="V213" s="95">
        <v>45657</v>
      </c>
      <c r="W213" s="98">
        <v>45657</v>
      </c>
      <c r="X213" s="70" t="s">
        <v>2268</v>
      </c>
      <c r="Y213" s="99" t="s">
        <v>403</v>
      </c>
      <c r="Z213" s="69"/>
      <c r="AA213" s="34">
        <v>1</v>
      </c>
      <c r="AB213" s="34">
        <v>1</v>
      </c>
      <c r="AC213" s="35">
        <v>43475000</v>
      </c>
      <c r="AD213" s="40"/>
      <c r="AE213" s="79">
        <v>2024</v>
      </c>
    </row>
    <row r="214" spans="1:31" ht="39" x14ac:dyDescent="0.35">
      <c r="A214" s="64" t="s">
        <v>317</v>
      </c>
      <c r="B214" s="70" t="s">
        <v>11</v>
      </c>
      <c r="C214" s="70" t="s">
        <v>19</v>
      </c>
      <c r="D214" s="70" t="s">
        <v>526</v>
      </c>
      <c r="E214" s="66" t="s">
        <v>1030</v>
      </c>
      <c r="F214" s="95">
        <v>45296</v>
      </c>
      <c r="G214" s="65" t="s">
        <v>150</v>
      </c>
      <c r="H214" s="94" t="s">
        <v>1031</v>
      </c>
      <c r="I214" s="44">
        <v>52054002</v>
      </c>
      <c r="J214" s="97" t="s">
        <v>96</v>
      </c>
      <c r="K214" s="73">
        <v>51933924</v>
      </c>
      <c r="L214" s="65"/>
      <c r="M214" s="70" t="s">
        <v>1032</v>
      </c>
      <c r="N214" s="68" t="s">
        <v>357</v>
      </c>
      <c r="O214" s="3"/>
      <c r="P214" s="74">
        <f>+Tabla1513[[#This Row],[VALOR INICIAL DEL CONTRATO CON IVA]]+Tabla1513[[#This Row],[VALOR DE LAS ADICIONES CON IVA]]</f>
        <v>52054002</v>
      </c>
      <c r="Q214" s="45">
        <v>1096</v>
      </c>
      <c r="R214" s="68" t="s">
        <v>357</v>
      </c>
      <c r="S214" s="75"/>
      <c r="T214" s="76" t="s">
        <v>357</v>
      </c>
      <c r="U214" s="95">
        <v>45296</v>
      </c>
      <c r="V214" s="95">
        <v>46392</v>
      </c>
      <c r="W214" s="98">
        <v>46392</v>
      </c>
      <c r="X214" s="81" t="s">
        <v>1269</v>
      </c>
      <c r="Y214" s="99" t="s">
        <v>308</v>
      </c>
      <c r="Z214" s="69"/>
      <c r="AA214" s="34">
        <v>0.36</v>
      </c>
      <c r="AB214" s="34">
        <v>0.11</v>
      </c>
      <c r="AC214" s="35">
        <v>5526003</v>
      </c>
      <c r="AD214" s="40" t="s">
        <v>2795</v>
      </c>
      <c r="AE214" s="79">
        <v>2024</v>
      </c>
    </row>
    <row r="215" spans="1:31" ht="91" x14ac:dyDescent="0.35">
      <c r="A215" s="64" t="s">
        <v>317</v>
      </c>
      <c r="B215" s="70" t="s">
        <v>11</v>
      </c>
      <c r="C215" s="70" t="s">
        <v>19</v>
      </c>
      <c r="D215" s="70" t="s">
        <v>397</v>
      </c>
      <c r="E215" s="66" t="s">
        <v>1033</v>
      </c>
      <c r="F215" s="95">
        <v>45292</v>
      </c>
      <c r="G215" s="70" t="s">
        <v>160</v>
      </c>
      <c r="H215" s="94" t="s">
        <v>1034</v>
      </c>
      <c r="I215" s="44">
        <v>2106285758</v>
      </c>
      <c r="J215" s="97" t="s">
        <v>84</v>
      </c>
      <c r="K215" s="73" t="s">
        <v>1035</v>
      </c>
      <c r="L215" s="65" t="s">
        <v>1036</v>
      </c>
      <c r="M215" s="70" t="s">
        <v>1037</v>
      </c>
      <c r="N215" s="68" t="s">
        <v>357</v>
      </c>
      <c r="O215" s="3"/>
      <c r="P215" s="74">
        <f>+Tabla1513[[#This Row],[VALOR INICIAL DEL CONTRATO CON IVA]]+Tabla1513[[#This Row],[VALOR DE LAS ADICIONES CON IVA]]</f>
        <v>2106285758</v>
      </c>
      <c r="Q215" s="45">
        <v>365</v>
      </c>
      <c r="R215" s="68" t="s">
        <v>357</v>
      </c>
      <c r="S215" s="75"/>
      <c r="T215" s="76" t="s">
        <v>357</v>
      </c>
      <c r="U215" s="95">
        <v>45292</v>
      </c>
      <c r="V215" s="95">
        <v>45657</v>
      </c>
      <c r="W215" s="98">
        <v>45657</v>
      </c>
      <c r="X215" s="70" t="s">
        <v>2268</v>
      </c>
      <c r="Y215" s="99" t="s">
        <v>403</v>
      </c>
      <c r="Z215" s="69"/>
      <c r="AA215" s="34">
        <v>1</v>
      </c>
      <c r="AB215" s="34">
        <v>0.91</v>
      </c>
      <c r="AC215" s="35">
        <v>1613702203</v>
      </c>
      <c r="AD215" s="40" t="s">
        <v>2796</v>
      </c>
      <c r="AE215" s="79">
        <v>2024</v>
      </c>
    </row>
    <row r="216" spans="1:31" ht="117" x14ac:dyDescent="0.35">
      <c r="A216" s="64" t="s">
        <v>317</v>
      </c>
      <c r="B216" s="70" t="s">
        <v>4</v>
      </c>
      <c r="C216" s="70" t="s">
        <v>788</v>
      </c>
      <c r="D216" s="70" t="s">
        <v>526</v>
      </c>
      <c r="E216" s="66" t="s">
        <v>1038</v>
      </c>
      <c r="F216" s="95">
        <v>45308</v>
      </c>
      <c r="G216" s="65" t="s">
        <v>150</v>
      </c>
      <c r="H216" s="94" t="s">
        <v>1039</v>
      </c>
      <c r="I216" s="44">
        <v>264506359</v>
      </c>
      <c r="J216" s="97" t="s">
        <v>84</v>
      </c>
      <c r="K216" s="73">
        <v>830017209</v>
      </c>
      <c r="L216" s="65" t="s">
        <v>120</v>
      </c>
      <c r="M216" s="70" t="s">
        <v>1040</v>
      </c>
      <c r="N216" s="68" t="s">
        <v>357</v>
      </c>
      <c r="O216" s="3"/>
      <c r="P216" s="74">
        <f>+Tabla1513[[#This Row],[VALOR INICIAL DEL CONTRATO CON IVA]]+Tabla1513[[#This Row],[VALOR DE LAS ADICIONES CON IVA]]</f>
        <v>264506359</v>
      </c>
      <c r="Q216" s="45">
        <v>731</v>
      </c>
      <c r="R216" s="68" t="s">
        <v>357</v>
      </c>
      <c r="S216" s="75"/>
      <c r="T216" s="76" t="s">
        <v>357</v>
      </c>
      <c r="U216" s="95">
        <v>45308</v>
      </c>
      <c r="V216" s="95">
        <v>46039</v>
      </c>
      <c r="W216" s="98">
        <v>46039</v>
      </c>
      <c r="X216" s="81" t="s">
        <v>1853</v>
      </c>
      <c r="Y216" s="99" t="s">
        <v>308</v>
      </c>
      <c r="Z216" s="69"/>
      <c r="AA216" s="34">
        <v>0.5</v>
      </c>
      <c r="AB216" s="34">
        <v>0.46</v>
      </c>
      <c r="AC216" s="35">
        <v>123605300</v>
      </c>
      <c r="AD216" s="40"/>
      <c r="AE216" s="79">
        <v>2024</v>
      </c>
    </row>
    <row r="217" spans="1:31" ht="117" x14ac:dyDescent="0.35">
      <c r="A217" s="64" t="s">
        <v>317</v>
      </c>
      <c r="B217" s="70" t="s">
        <v>11</v>
      </c>
      <c r="C217" s="70" t="s">
        <v>18</v>
      </c>
      <c r="D217" s="70" t="s">
        <v>526</v>
      </c>
      <c r="E217" s="66" t="s">
        <v>1041</v>
      </c>
      <c r="F217" s="95">
        <v>45313</v>
      </c>
      <c r="G217" s="65" t="s">
        <v>150</v>
      </c>
      <c r="H217" s="94" t="s">
        <v>2642</v>
      </c>
      <c r="I217" s="44">
        <v>50000000</v>
      </c>
      <c r="J217" s="97" t="s">
        <v>84</v>
      </c>
      <c r="K217" s="73">
        <v>830015429</v>
      </c>
      <c r="L217" s="65" t="s">
        <v>97</v>
      </c>
      <c r="M217" s="70" t="s">
        <v>1042</v>
      </c>
      <c r="N217" s="68" t="s">
        <v>306</v>
      </c>
      <c r="O217" s="3">
        <v>15000000</v>
      </c>
      <c r="P217" s="74">
        <f>+Tabla1513[[#This Row],[VALOR INICIAL DEL CONTRATO CON IVA]]+Tabla1513[[#This Row],[VALOR DE LAS ADICIONES CON IVA]]</f>
        <v>65000000</v>
      </c>
      <c r="Q217" s="45">
        <v>344</v>
      </c>
      <c r="R217" s="68" t="s">
        <v>357</v>
      </c>
      <c r="S217" s="75"/>
      <c r="T217" s="76" t="s">
        <v>357</v>
      </c>
      <c r="U217" s="95">
        <v>45313</v>
      </c>
      <c r="V217" s="95">
        <v>45657</v>
      </c>
      <c r="W217" s="98">
        <v>45657</v>
      </c>
      <c r="X217" s="81" t="s">
        <v>905</v>
      </c>
      <c r="Y217" s="99" t="s">
        <v>403</v>
      </c>
      <c r="Z217" s="69"/>
      <c r="AA217" s="34">
        <v>1</v>
      </c>
      <c r="AB217" s="34">
        <v>0.92</v>
      </c>
      <c r="AC217" s="35">
        <v>60044600</v>
      </c>
      <c r="AD217" s="40"/>
      <c r="AE217" s="79">
        <v>2024</v>
      </c>
    </row>
    <row r="218" spans="1:31" ht="117" x14ac:dyDescent="0.35">
      <c r="A218" s="64" t="s">
        <v>317</v>
      </c>
      <c r="B218" s="70" t="s">
        <v>11</v>
      </c>
      <c r="C218" s="70" t="s">
        <v>20</v>
      </c>
      <c r="D218" s="70" t="s">
        <v>526</v>
      </c>
      <c r="E218" s="66" t="s">
        <v>1043</v>
      </c>
      <c r="F218" s="95">
        <v>45308</v>
      </c>
      <c r="G218" s="65" t="s">
        <v>150</v>
      </c>
      <c r="H218" s="94" t="s">
        <v>1044</v>
      </c>
      <c r="I218" s="44">
        <v>15000000</v>
      </c>
      <c r="J218" s="97" t="s">
        <v>84</v>
      </c>
      <c r="K218" s="73">
        <v>860078643</v>
      </c>
      <c r="L218" s="65" t="s">
        <v>91</v>
      </c>
      <c r="M218" s="70" t="s">
        <v>1045</v>
      </c>
      <c r="N218" s="68" t="s">
        <v>357</v>
      </c>
      <c r="O218" s="3"/>
      <c r="P218" s="74">
        <f>+Tabla1513[[#This Row],[VALOR INICIAL DEL CONTRATO CON IVA]]+Tabla1513[[#This Row],[VALOR DE LAS ADICIONES CON IVA]]</f>
        <v>15000000</v>
      </c>
      <c r="Q218" s="45">
        <v>89</v>
      </c>
      <c r="R218" s="68" t="s">
        <v>357</v>
      </c>
      <c r="S218" s="75"/>
      <c r="T218" s="76" t="s">
        <v>357</v>
      </c>
      <c r="U218" s="95">
        <v>45323</v>
      </c>
      <c r="V218" s="95">
        <v>45412</v>
      </c>
      <c r="W218" s="98">
        <v>45412</v>
      </c>
      <c r="X218" s="81" t="s">
        <v>500</v>
      </c>
      <c r="Y218" s="99" t="s">
        <v>639</v>
      </c>
      <c r="Z218" s="69">
        <v>45450</v>
      </c>
      <c r="AA218" s="34">
        <v>1</v>
      </c>
      <c r="AB218" s="34">
        <v>0.99</v>
      </c>
      <c r="AC218" s="35">
        <v>14902090</v>
      </c>
      <c r="AD218" s="40"/>
      <c r="AE218" s="79">
        <v>2024</v>
      </c>
    </row>
    <row r="219" spans="1:31" ht="117" x14ac:dyDescent="0.35">
      <c r="A219" s="64" t="s">
        <v>317</v>
      </c>
      <c r="B219" s="70" t="s">
        <v>11</v>
      </c>
      <c r="C219" s="70" t="s">
        <v>19</v>
      </c>
      <c r="D219" s="70" t="s">
        <v>526</v>
      </c>
      <c r="E219" s="66" t="s">
        <v>1046</v>
      </c>
      <c r="F219" s="95">
        <v>45309</v>
      </c>
      <c r="G219" s="65" t="s">
        <v>150</v>
      </c>
      <c r="H219" s="94" t="s">
        <v>1047</v>
      </c>
      <c r="I219" s="44">
        <v>16829569</v>
      </c>
      <c r="J219" s="97" t="s">
        <v>84</v>
      </c>
      <c r="K219" s="73">
        <v>900455314</v>
      </c>
      <c r="L219" s="65" t="s">
        <v>111</v>
      </c>
      <c r="M219" s="70" t="s">
        <v>1048</v>
      </c>
      <c r="N219" s="68" t="s">
        <v>357</v>
      </c>
      <c r="O219" s="3"/>
      <c r="P219" s="74">
        <f>+Tabla1513[[#This Row],[VALOR INICIAL DEL CONTRATO CON IVA]]+Tabla1513[[#This Row],[VALOR DE LAS ADICIONES CON IVA]]</f>
        <v>16829569</v>
      </c>
      <c r="Q219" s="45">
        <v>1078</v>
      </c>
      <c r="R219" s="68" t="s">
        <v>357</v>
      </c>
      <c r="S219" s="75"/>
      <c r="T219" s="76" t="s">
        <v>357</v>
      </c>
      <c r="U219" s="95">
        <v>45309</v>
      </c>
      <c r="V219" s="95">
        <v>46387</v>
      </c>
      <c r="W219" s="98">
        <v>46387</v>
      </c>
      <c r="X219" s="81" t="s">
        <v>2268</v>
      </c>
      <c r="Y219" s="99" t="s">
        <v>308</v>
      </c>
      <c r="Z219" s="69"/>
      <c r="AA219" s="34">
        <v>0.32</v>
      </c>
      <c r="AB219" s="34">
        <v>0.26</v>
      </c>
      <c r="AC219" s="35">
        <v>4400000</v>
      </c>
      <c r="AD219" s="36" t="s">
        <v>2334</v>
      </c>
      <c r="AE219" s="79">
        <v>2024</v>
      </c>
    </row>
    <row r="220" spans="1:31" ht="52" x14ac:dyDescent="0.35">
      <c r="A220" s="64" t="s">
        <v>317</v>
      </c>
      <c r="B220" s="70" t="s">
        <v>11</v>
      </c>
      <c r="C220" s="70" t="s">
        <v>318</v>
      </c>
      <c r="D220" s="65" t="s">
        <v>353</v>
      </c>
      <c r="E220" s="66" t="s">
        <v>1049</v>
      </c>
      <c r="F220" s="95">
        <v>45314</v>
      </c>
      <c r="G220" s="70" t="s">
        <v>113</v>
      </c>
      <c r="H220" s="94" t="s">
        <v>1050</v>
      </c>
      <c r="I220" s="44">
        <v>384627977</v>
      </c>
      <c r="J220" s="97" t="s">
        <v>84</v>
      </c>
      <c r="K220" s="73">
        <v>890900297</v>
      </c>
      <c r="L220" s="65" t="s">
        <v>91</v>
      </c>
      <c r="M220" s="70" t="s">
        <v>1051</v>
      </c>
      <c r="N220" s="68" t="s">
        <v>357</v>
      </c>
      <c r="O220" s="3"/>
      <c r="P220" s="74">
        <f>+Tabla1513[[#This Row],[VALOR INICIAL DEL CONTRATO CON IVA]]+Tabla1513[[#This Row],[VALOR DE LAS ADICIONES CON IVA]]</f>
        <v>384627977</v>
      </c>
      <c r="Q220" s="45">
        <v>90</v>
      </c>
      <c r="R220" s="68" t="s">
        <v>357</v>
      </c>
      <c r="S220" s="75"/>
      <c r="T220" s="76" t="s">
        <v>357</v>
      </c>
      <c r="U220" s="95">
        <v>45348</v>
      </c>
      <c r="V220" s="95">
        <v>45438</v>
      </c>
      <c r="W220" s="98">
        <v>45438</v>
      </c>
      <c r="X220" s="81" t="s">
        <v>322</v>
      </c>
      <c r="Y220" s="99" t="s">
        <v>639</v>
      </c>
      <c r="Z220" s="69">
        <v>45524</v>
      </c>
      <c r="AA220" s="34">
        <v>1</v>
      </c>
      <c r="AB220" s="34">
        <v>1</v>
      </c>
      <c r="AC220" s="35">
        <v>384627889</v>
      </c>
      <c r="AD220" s="36" t="s">
        <v>2335</v>
      </c>
      <c r="AE220" s="79">
        <v>2024</v>
      </c>
    </row>
    <row r="221" spans="1:31" ht="58" x14ac:dyDescent="0.35">
      <c r="A221" s="64" t="s">
        <v>317</v>
      </c>
      <c r="B221" s="70" t="s">
        <v>4</v>
      </c>
      <c r="C221" s="70" t="s">
        <v>788</v>
      </c>
      <c r="D221" s="70" t="s">
        <v>526</v>
      </c>
      <c r="E221" s="66" t="s">
        <v>1052</v>
      </c>
      <c r="F221" s="95">
        <v>45320</v>
      </c>
      <c r="G221" s="65" t="s">
        <v>150</v>
      </c>
      <c r="H221" s="94" t="s">
        <v>1053</v>
      </c>
      <c r="I221" s="44">
        <v>44182320</v>
      </c>
      <c r="J221" s="97" t="s">
        <v>84</v>
      </c>
      <c r="K221" s="73">
        <v>830099102</v>
      </c>
      <c r="L221" s="65" t="s">
        <v>91</v>
      </c>
      <c r="M221" s="70" t="s">
        <v>1054</v>
      </c>
      <c r="N221" s="68" t="s">
        <v>357</v>
      </c>
      <c r="O221" s="3"/>
      <c r="P221" s="74">
        <f>+Tabla1513[[#This Row],[VALOR INICIAL DEL CONTRATO CON IVA]]+Tabla1513[[#This Row],[VALOR DE LAS ADICIONES CON IVA]]</f>
        <v>44182320</v>
      </c>
      <c r="Q221" s="45">
        <v>365</v>
      </c>
      <c r="R221" s="68" t="s">
        <v>357</v>
      </c>
      <c r="S221" s="75"/>
      <c r="T221" s="76" t="s">
        <v>357</v>
      </c>
      <c r="U221" s="95">
        <v>45334</v>
      </c>
      <c r="V221" s="95">
        <v>45699</v>
      </c>
      <c r="W221" s="98">
        <v>45699</v>
      </c>
      <c r="X221" s="81" t="s">
        <v>1853</v>
      </c>
      <c r="Y221" s="99" t="s">
        <v>403</v>
      </c>
      <c r="Z221" s="69"/>
      <c r="AA221" s="34">
        <v>1</v>
      </c>
      <c r="AB221" s="34">
        <v>0.53</v>
      </c>
      <c r="AC221" s="35">
        <v>23239050</v>
      </c>
      <c r="AD221" s="36" t="s">
        <v>2336</v>
      </c>
      <c r="AE221" s="79">
        <v>2024</v>
      </c>
    </row>
    <row r="222" spans="1:31" ht="65" x14ac:dyDescent="0.35">
      <c r="A222" s="64" t="s">
        <v>317</v>
      </c>
      <c r="B222" s="70" t="s">
        <v>11</v>
      </c>
      <c r="C222" s="70" t="s">
        <v>19</v>
      </c>
      <c r="D222" s="70" t="s">
        <v>526</v>
      </c>
      <c r="E222" s="66" t="s">
        <v>1055</v>
      </c>
      <c r="F222" s="95">
        <v>45320</v>
      </c>
      <c r="G222" s="65" t="s">
        <v>142</v>
      </c>
      <c r="H222" s="94" t="s">
        <v>1056</v>
      </c>
      <c r="I222" s="44">
        <v>23983514</v>
      </c>
      <c r="J222" s="97" t="s">
        <v>84</v>
      </c>
      <c r="K222" s="73">
        <v>830136091</v>
      </c>
      <c r="L222" s="65" t="s">
        <v>114</v>
      </c>
      <c r="M222" s="70" t="s">
        <v>1057</v>
      </c>
      <c r="N222" s="68" t="s">
        <v>357</v>
      </c>
      <c r="O222" s="3"/>
      <c r="P222" s="74">
        <f>+Tabla1513[[#This Row],[VALOR INICIAL DEL CONTRATO CON IVA]]+Tabla1513[[#This Row],[VALOR DE LAS ADICIONES CON IVA]]</f>
        <v>23983514</v>
      </c>
      <c r="Q222" s="45">
        <v>337</v>
      </c>
      <c r="R222" s="68" t="s">
        <v>357</v>
      </c>
      <c r="S222" s="75"/>
      <c r="T222" s="76" t="s">
        <v>357</v>
      </c>
      <c r="U222" s="95">
        <v>45320</v>
      </c>
      <c r="V222" s="95">
        <v>45657</v>
      </c>
      <c r="W222" s="98">
        <v>45657</v>
      </c>
      <c r="X222" s="70" t="s">
        <v>2268</v>
      </c>
      <c r="Y222" s="99" t="s">
        <v>403</v>
      </c>
      <c r="Z222" s="69"/>
      <c r="AA222" s="34">
        <v>1</v>
      </c>
      <c r="AB222" s="34">
        <v>0.46</v>
      </c>
      <c r="AC222" s="35">
        <v>11049426</v>
      </c>
      <c r="AD222" s="36" t="s">
        <v>2337</v>
      </c>
      <c r="AE222" s="79">
        <v>2024</v>
      </c>
    </row>
    <row r="223" spans="1:31" ht="130" x14ac:dyDescent="0.35">
      <c r="A223" s="64" t="s">
        <v>317</v>
      </c>
      <c r="B223" s="70" t="s">
        <v>409</v>
      </c>
      <c r="C223" s="70" t="s">
        <v>74</v>
      </c>
      <c r="D223" s="70" t="s">
        <v>526</v>
      </c>
      <c r="E223" s="66" t="s">
        <v>1058</v>
      </c>
      <c r="F223" s="95">
        <v>45320</v>
      </c>
      <c r="G223" s="65" t="s">
        <v>150</v>
      </c>
      <c r="H223" s="94" t="s">
        <v>1059</v>
      </c>
      <c r="I223" s="80">
        <v>268940000</v>
      </c>
      <c r="J223" s="97" t="s">
        <v>84</v>
      </c>
      <c r="K223" s="73">
        <v>830114663</v>
      </c>
      <c r="L223" s="65" t="s">
        <v>108</v>
      </c>
      <c r="M223" s="70" t="s">
        <v>1060</v>
      </c>
      <c r="N223" s="68" t="s">
        <v>357</v>
      </c>
      <c r="O223" s="3"/>
      <c r="P223" s="74">
        <f>+Tabla1513[[#This Row],[VALOR INICIAL DEL CONTRATO CON IVA]]+Tabla1513[[#This Row],[VALOR DE LAS ADICIONES CON IVA]]</f>
        <v>268940000</v>
      </c>
      <c r="Q223" s="45">
        <v>314</v>
      </c>
      <c r="R223" s="68" t="s">
        <v>357</v>
      </c>
      <c r="S223" s="75"/>
      <c r="T223" s="76" t="s">
        <v>357</v>
      </c>
      <c r="U223" s="95">
        <v>45343</v>
      </c>
      <c r="V223" s="95">
        <v>45657</v>
      </c>
      <c r="W223" s="98">
        <v>45657</v>
      </c>
      <c r="X223" s="81" t="s">
        <v>651</v>
      </c>
      <c r="Y223" s="99" t="s">
        <v>639</v>
      </c>
      <c r="Z223" s="69">
        <v>45716</v>
      </c>
      <c r="AA223" s="34">
        <v>1</v>
      </c>
      <c r="AB223" s="34">
        <v>0.73</v>
      </c>
      <c r="AC223" s="35">
        <v>204310912</v>
      </c>
      <c r="AD223" s="36" t="s">
        <v>2338</v>
      </c>
      <c r="AE223" s="79">
        <v>2024</v>
      </c>
    </row>
    <row r="224" spans="1:31" ht="130" x14ac:dyDescent="0.35">
      <c r="A224" s="64" t="s">
        <v>317</v>
      </c>
      <c r="B224" s="70" t="s">
        <v>409</v>
      </c>
      <c r="C224" s="70" t="s">
        <v>74</v>
      </c>
      <c r="D224" s="70" t="s">
        <v>526</v>
      </c>
      <c r="E224" s="66" t="s">
        <v>1061</v>
      </c>
      <c r="F224" s="95">
        <v>45320</v>
      </c>
      <c r="G224" s="65" t="s">
        <v>150</v>
      </c>
      <c r="H224" s="94" t="s">
        <v>1059</v>
      </c>
      <c r="I224" s="80">
        <v>314160000</v>
      </c>
      <c r="J224" s="97" t="s">
        <v>84</v>
      </c>
      <c r="K224" s="73">
        <v>830021370</v>
      </c>
      <c r="L224" s="65" t="s">
        <v>91</v>
      </c>
      <c r="M224" s="70" t="s">
        <v>1062</v>
      </c>
      <c r="N224" s="68" t="s">
        <v>357</v>
      </c>
      <c r="O224" s="3"/>
      <c r="P224" s="74">
        <f>+Tabla1513[[#This Row],[VALOR INICIAL DEL CONTRATO CON IVA]]+Tabla1513[[#This Row],[VALOR DE LAS ADICIONES CON IVA]]</f>
        <v>314160000</v>
      </c>
      <c r="Q224" s="45">
        <v>309</v>
      </c>
      <c r="R224" s="68" t="s">
        <v>357</v>
      </c>
      <c r="S224" s="75"/>
      <c r="T224" s="76" t="s">
        <v>357</v>
      </c>
      <c r="U224" s="95">
        <v>45348</v>
      </c>
      <c r="V224" s="95">
        <v>45657</v>
      </c>
      <c r="W224" s="98">
        <v>45657</v>
      </c>
      <c r="X224" s="81" t="s">
        <v>651</v>
      </c>
      <c r="Y224" s="99" t="s">
        <v>639</v>
      </c>
      <c r="Z224" s="69">
        <v>45716</v>
      </c>
      <c r="AA224" s="34">
        <v>1</v>
      </c>
      <c r="AB224" s="34">
        <v>0.49</v>
      </c>
      <c r="AC224" s="35">
        <v>153672726</v>
      </c>
      <c r="AD224" s="36" t="s">
        <v>2339</v>
      </c>
      <c r="AE224" s="79">
        <v>2024</v>
      </c>
    </row>
    <row r="225" spans="1:31" ht="130" x14ac:dyDescent="0.35">
      <c r="A225" s="64" t="s">
        <v>317</v>
      </c>
      <c r="B225" s="70" t="s">
        <v>409</v>
      </c>
      <c r="C225" s="70" t="s">
        <v>74</v>
      </c>
      <c r="D225" s="70" t="s">
        <v>526</v>
      </c>
      <c r="E225" s="66" t="s">
        <v>1063</v>
      </c>
      <c r="F225" s="95">
        <v>45322</v>
      </c>
      <c r="G225" s="65" t="s">
        <v>150</v>
      </c>
      <c r="H225" s="94" t="s">
        <v>1059</v>
      </c>
      <c r="I225" s="80">
        <v>232050000</v>
      </c>
      <c r="J225" s="97" t="s">
        <v>84</v>
      </c>
      <c r="K225" s="73">
        <v>830500635</v>
      </c>
      <c r="L225" s="65" t="s">
        <v>103</v>
      </c>
      <c r="M225" s="70" t="s">
        <v>661</v>
      </c>
      <c r="N225" s="68" t="s">
        <v>357</v>
      </c>
      <c r="O225" s="3"/>
      <c r="P225" s="74">
        <f>+Tabla1513[[#This Row],[VALOR INICIAL DEL CONTRATO CON IVA]]+Tabla1513[[#This Row],[VALOR DE LAS ADICIONES CON IVA]]</f>
        <v>232050000</v>
      </c>
      <c r="Q225" s="45">
        <v>314</v>
      </c>
      <c r="R225" s="68" t="s">
        <v>357</v>
      </c>
      <c r="S225" s="75"/>
      <c r="T225" s="76" t="s">
        <v>357</v>
      </c>
      <c r="U225" s="95">
        <v>45343</v>
      </c>
      <c r="V225" s="95">
        <v>45657</v>
      </c>
      <c r="W225" s="98">
        <v>45657</v>
      </c>
      <c r="X225" s="81" t="s">
        <v>651</v>
      </c>
      <c r="Y225" s="99" t="s">
        <v>639</v>
      </c>
      <c r="Z225" s="69">
        <v>45716</v>
      </c>
      <c r="AA225" s="34">
        <v>1</v>
      </c>
      <c r="AB225" s="34">
        <v>0.77</v>
      </c>
      <c r="AC225" s="35">
        <v>178345953</v>
      </c>
      <c r="AD225" s="36" t="s">
        <v>2340</v>
      </c>
      <c r="AE225" s="79">
        <v>2024</v>
      </c>
    </row>
    <row r="226" spans="1:31" ht="221" x14ac:dyDescent="0.35">
      <c r="A226" s="64" t="s">
        <v>317</v>
      </c>
      <c r="B226" s="70" t="s">
        <v>409</v>
      </c>
      <c r="C226" s="70" t="s">
        <v>74</v>
      </c>
      <c r="D226" s="70" t="s">
        <v>526</v>
      </c>
      <c r="E226" s="66" t="s">
        <v>1064</v>
      </c>
      <c r="F226" s="95">
        <v>45322</v>
      </c>
      <c r="G226" s="65" t="s">
        <v>150</v>
      </c>
      <c r="H226" s="94" t="s">
        <v>1065</v>
      </c>
      <c r="I226" s="80">
        <v>59500000</v>
      </c>
      <c r="J226" s="97" t="s">
        <v>84</v>
      </c>
      <c r="K226" s="73">
        <v>900239271</v>
      </c>
      <c r="L226" s="65" t="s">
        <v>91</v>
      </c>
      <c r="M226" s="70" t="s">
        <v>656</v>
      </c>
      <c r="N226" s="68" t="s">
        <v>357</v>
      </c>
      <c r="O226" s="3"/>
      <c r="P226" s="74">
        <f>+Tabla1513[[#This Row],[VALOR INICIAL DEL CONTRATO CON IVA]]+Tabla1513[[#This Row],[VALOR DE LAS ADICIONES CON IVA]]</f>
        <v>59500000</v>
      </c>
      <c r="Q226" s="45">
        <v>335</v>
      </c>
      <c r="R226" s="68" t="s">
        <v>357</v>
      </c>
      <c r="S226" s="75"/>
      <c r="T226" s="76" t="s">
        <v>357</v>
      </c>
      <c r="U226" s="95">
        <v>45322</v>
      </c>
      <c r="V226" s="95">
        <v>45657</v>
      </c>
      <c r="W226" s="98">
        <v>45657</v>
      </c>
      <c r="X226" s="81" t="s">
        <v>651</v>
      </c>
      <c r="Y226" s="99" t="s">
        <v>639</v>
      </c>
      <c r="Z226" s="69">
        <v>45716</v>
      </c>
      <c r="AA226" s="34">
        <v>1</v>
      </c>
      <c r="AB226" s="34">
        <v>0.38</v>
      </c>
      <c r="AC226" s="35">
        <v>22610000</v>
      </c>
      <c r="AD226" s="36" t="s">
        <v>2341</v>
      </c>
      <c r="AE226" s="79">
        <v>2024</v>
      </c>
    </row>
    <row r="227" spans="1:31" ht="130" x14ac:dyDescent="0.35">
      <c r="A227" s="64" t="s">
        <v>317</v>
      </c>
      <c r="B227" s="70" t="s">
        <v>409</v>
      </c>
      <c r="C227" s="70" t="s">
        <v>74</v>
      </c>
      <c r="D227" s="70" t="s">
        <v>526</v>
      </c>
      <c r="E227" s="66" t="s">
        <v>1066</v>
      </c>
      <c r="F227" s="95">
        <v>45322</v>
      </c>
      <c r="G227" s="65" t="s">
        <v>150</v>
      </c>
      <c r="H227" s="94" t="s">
        <v>1059</v>
      </c>
      <c r="I227" s="80">
        <v>261800000</v>
      </c>
      <c r="J227" s="97" t="s">
        <v>84</v>
      </c>
      <c r="K227" s="73">
        <v>900474600</v>
      </c>
      <c r="L227" s="65" t="s">
        <v>120</v>
      </c>
      <c r="M227" s="70" t="s">
        <v>657</v>
      </c>
      <c r="N227" s="68" t="s">
        <v>357</v>
      </c>
      <c r="O227" s="3"/>
      <c r="P227" s="74">
        <f>+Tabla1513[[#This Row],[VALOR INICIAL DEL CONTRATO CON IVA]]+Tabla1513[[#This Row],[VALOR DE LAS ADICIONES CON IVA]]</f>
        <v>261800000</v>
      </c>
      <c r="Q227" s="45">
        <v>314</v>
      </c>
      <c r="R227" s="68" t="s">
        <v>357</v>
      </c>
      <c r="S227" s="75"/>
      <c r="T227" s="76" t="s">
        <v>357</v>
      </c>
      <c r="U227" s="95">
        <v>45343</v>
      </c>
      <c r="V227" s="95">
        <v>45657</v>
      </c>
      <c r="W227" s="98">
        <v>45657</v>
      </c>
      <c r="X227" s="81" t="s">
        <v>651</v>
      </c>
      <c r="Y227" s="99" t="s">
        <v>639</v>
      </c>
      <c r="Z227" s="69">
        <v>45716</v>
      </c>
      <c r="AA227" s="34">
        <v>1</v>
      </c>
      <c r="AB227" s="34">
        <v>0.55000000000000004</v>
      </c>
      <c r="AC227" s="35">
        <v>144644565</v>
      </c>
      <c r="AD227" s="36" t="s">
        <v>2342</v>
      </c>
      <c r="AE227" s="79">
        <v>2024</v>
      </c>
    </row>
    <row r="228" spans="1:31" ht="130" x14ac:dyDescent="0.35">
      <c r="A228" s="64" t="s">
        <v>317</v>
      </c>
      <c r="B228" s="70" t="s">
        <v>409</v>
      </c>
      <c r="C228" s="70" t="s">
        <v>74</v>
      </c>
      <c r="D228" s="70" t="s">
        <v>526</v>
      </c>
      <c r="E228" s="66" t="s">
        <v>1067</v>
      </c>
      <c r="F228" s="95">
        <v>45322</v>
      </c>
      <c r="G228" s="65" t="s">
        <v>150</v>
      </c>
      <c r="H228" s="94" t="s">
        <v>1068</v>
      </c>
      <c r="I228" s="80">
        <v>35700000</v>
      </c>
      <c r="J228" s="97" t="s">
        <v>84</v>
      </c>
      <c r="K228" s="73">
        <v>901046977</v>
      </c>
      <c r="L228" s="65" t="s">
        <v>117</v>
      </c>
      <c r="M228" s="70" t="s">
        <v>1069</v>
      </c>
      <c r="N228" s="68" t="s">
        <v>357</v>
      </c>
      <c r="O228" s="3"/>
      <c r="P228" s="74">
        <f>+Tabla1513[[#This Row],[VALOR INICIAL DEL CONTRATO CON IVA]]+Tabla1513[[#This Row],[VALOR DE LAS ADICIONES CON IVA]]</f>
        <v>35700000</v>
      </c>
      <c r="Q228" s="45">
        <v>309</v>
      </c>
      <c r="R228" s="68" t="s">
        <v>357</v>
      </c>
      <c r="S228" s="75"/>
      <c r="T228" s="76" t="s">
        <v>357</v>
      </c>
      <c r="U228" s="95">
        <v>45348</v>
      </c>
      <c r="V228" s="95">
        <v>45657</v>
      </c>
      <c r="W228" s="98">
        <v>45657</v>
      </c>
      <c r="X228" s="81" t="s">
        <v>651</v>
      </c>
      <c r="Y228" s="99" t="s">
        <v>639</v>
      </c>
      <c r="Z228" s="69">
        <v>45716</v>
      </c>
      <c r="AA228" s="34">
        <v>1</v>
      </c>
      <c r="AB228" s="34">
        <v>0.66749999999999998</v>
      </c>
      <c r="AC228" s="35">
        <v>23827988</v>
      </c>
      <c r="AD228" s="36" t="s">
        <v>2343</v>
      </c>
      <c r="AE228" s="79">
        <v>2024</v>
      </c>
    </row>
    <row r="229" spans="1:31" ht="104" x14ac:dyDescent="0.35">
      <c r="A229" s="64" t="s">
        <v>317</v>
      </c>
      <c r="B229" s="70" t="s">
        <v>409</v>
      </c>
      <c r="C229" s="70" t="s">
        <v>77</v>
      </c>
      <c r="D229" s="70" t="s">
        <v>526</v>
      </c>
      <c r="E229" s="66" t="s">
        <v>1070</v>
      </c>
      <c r="F229" s="95">
        <v>45324</v>
      </c>
      <c r="G229" s="65" t="s">
        <v>150</v>
      </c>
      <c r="H229" s="94" t="s">
        <v>1071</v>
      </c>
      <c r="I229" s="44">
        <v>29750000</v>
      </c>
      <c r="J229" s="97" t="s">
        <v>84</v>
      </c>
      <c r="K229" s="73">
        <v>900083625</v>
      </c>
      <c r="L229" s="65" t="s">
        <v>103</v>
      </c>
      <c r="M229" s="70" t="s">
        <v>1072</v>
      </c>
      <c r="N229" s="68" t="s">
        <v>357</v>
      </c>
      <c r="O229" s="3"/>
      <c r="P229" s="74">
        <f>+Tabla1513[[#This Row],[VALOR INICIAL DEL CONTRATO CON IVA]]+Tabla1513[[#This Row],[VALOR DE LAS ADICIONES CON IVA]]</f>
        <v>29750000</v>
      </c>
      <c r="Q229" s="45">
        <v>365</v>
      </c>
      <c r="R229" s="68" t="s">
        <v>357</v>
      </c>
      <c r="S229" s="75"/>
      <c r="T229" s="76" t="s">
        <v>357</v>
      </c>
      <c r="U229" s="95">
        <v>45324</v>
      </c>
      <c r="V229" s="95">
        <v>45689</v>
      </c>
      <c r="W229" s="98">
        <v>45689</v>
      </c>
      <c r="X229" s="81" t="s">
        <v>1073</v>
      </c>
      <c r="Y229" s="99" t="s">
        <v>639</v>
      </c>
      <c r="Z229" s="69">
        <v>45715</v>
      </c>
      <c r="AA229" s="34">
        <v>1</v>
      </c>
      <c r="AB229" s="34">
        <v>0.436</v>
      </c>
      <c r="AC229" s="35">
        <v>12970376</v>
      </c>
      <c r="AD229" s="40" t="s">
        <v>2797</v>
      </c>
      <c r="AE229" s="79">
        <v>2024</v>
      </c>
    </row>
    <row r="230" spans="1:31" ht="91" x14ac:dyDescent="0.35">
      <c r="A230" s="64" t="s">
        <v>317</v>
      </c>
      <c r="B230" s="70" t="s">
        <v>302</v>
      </c>
      <c r="C230" s="70" t="s">
        <v>27</v>
      </c>
      <c r="D230" s="65" t="s">
        <v>353</v>
      </c>
      <c r="E230" s="66" t="s">
        <v>1074</v>
      </c>
      <c r="F230" s="95">
        <v>45328</v>
      </c>
      <c r="G230" s="65" t="s">
        <v>150</v>
      </c>
      <c r="H230" s="94" t="s">
        <v>1075</v>
      </c>
      <c r="I230" s="80">
        <v>292509730</v>
      </c>
      <c r="J230" s="97" t="s">
        <v>84</v>
      </c>
      <c r="K230" s="73">
        <v>900068916</v>
      </c>
      <c r="L230" s="65" t="s">
        <v>123</v>
      </c>
      <c r="M230" s="70" t="s">
        <v>1076</v>
      </c>
      <c r="N230" s="68" t="s">
        <v>306</v>
      </c>
      <c r="O230" s="3">
        <f>44030000+166600000</f>
        <v>210630000</v>
      </c>
      <c r="P230" s="74">
        <f>+Tabla1513[[#This Row],[VALOR INICIAL DEL CONTRATO CON IVA]]+Tabla1513[[#This Row],[VALOR DE LAS ADICIONES CON IVA]]</f>
        <v>503139730</v>
      </c>
      <c r="Q230" s="45">
        <v>326</v>
      </c>
      <c r="R230" s="68" t="s">
        <v>306</v>
      </c>
      <c r="S230" s="75">
        <v>90</v>
      </c>
      <c r="T230" s="76" t="s">
        <v>357</v>
      </c>
      <c r="U230" s="95">
        <v>45331</v>
      </c>
      <c r="V230" s="95">
        <v>45657</v>
      </c>
      <c r="W230" s="98">
        <v>45747</v>
      </c>
      <c r="X230" s="81" t="s">
        <v>694</v>
      </c>
      <c r="Y230" s="99" t="s">
        <v>308</v>
      </c>
      <c r="Z230" s="69"/>
      <c r="AA230" s="34">
        <v>1</v>
      </c>
      <c r="AB230" s="34">
        <v>0.99719999999999998</v>
      </c>
      <c r="AC230" s="35">
        <v>335592750</v>
      </c>
      <c r="AD230" s="36" t="s">
        <v>2344</v>
      </c>
      <c r="AE230" s="79">
        <v>2024</v>
      </c>
    </row>
    <row r="231" spans="1:31" ht="130" x14ac:dyDescent="0.35">
      <c r="A231" s="64" t="s">
        <v>317</v>
      </c>
      <c r="B231" s="70" t="s">
        <v>409</v>
      </c>
      <c r="C231" s="70" t="s">
        <v>77</v>
      </c>
      <c r="D231" s="70" t="s">
        <v>526</v>
      </c>
      <c r="E231" s="66" t="s">
        <v>1077</v>
      </c>
      <c r="F231" s="95">
        <v>45329</v>
      </c>
      <c r="G231" s="65" t="s">
        <v>150</v>
      </c>
      <c r="H231" s="94" t="s">
        <v>1078</v>
      </c>
      <c r="I231" s="44">
        <v>35700000</v>
      </c>
      <c r="J231" s="97" t="s">
        <v>84</v>
      </c>
      <c r="K231" s="73">
        <v>890111390</v>
      </c>
      <c r="L231" s="65" t="s">
        <v>103</v>
      </c>
      <c r="M231" s="70" t="s">
        <v>1079</v>
      </c>
      <c r="N231" s="68" t="s">
        <v>357</v>
      </c>
      <c r="O231" s="3"/>
      <c r="P231" s="74">
        <f>+Tabla1513[[#This Row],[VALOR INICIAL DEL CONTRATO CON IVA]]+Tabla1513[[#This Row],[VALOR DE LAS ADICIONES CON IVA]]</f>
        <v>35700000</v>
      </c>
      <c r="Q231" s="45">
        <v>328</v>
      </c>
      <c r="R231" s="68" t="s">
        <v>357</v>
      </c>
      <c r="S231" s="75"/>
      <c r="T231" s="76" t="s">
        <v>357</v>
      </c>
      <c r="U231" s="95">
        <v>45329</v>
      </c>
      <c r="V231" s="95">
        <v>45657</v>
      </c>
      <c r="W231" s="98">
        <v>45657</v>
      </c>
      <c r="X231" s="81" t="s">
        <v>1073</v>
      </c>
      <c r="Y231" s="99" t="s">
        <v>403</v>
      </c>
      <c r="Z231" s="69"/>
      <c r="AA231" s="34">
        <v>0</v>
      </c>
      <c r="AB231" s="34">
        <v>0</v>
      </c>
      <c r="AC231" s="35">
        <v>0</v>
      </c>
      <c r="AD231" s="36" t="s">
        <v>2345</v>
      </c>
      <c r="AE231" s="79">
        <v>2024</v>
      </c>
    </row>
    <row r="232" spans="1:31" ht="78" x14ac:dyDescent="0.35">
      <c r="A232" s="64" t="s">
        <v>317</v>
      </c>
      <c r="B232" s="70" t="s">
        <v>409</v>
      </c>
      <c r="C232" s="70" t="s">
        <v>74</v>
      </c>
      <c r="D232" s="70" t="s">
        <v>526</v>
      </c>
      <c r="E232" s="66" t="s">
        <v>1080</v>
      </c>
      <c r="F232" s="95">
        <v>45329</v>
      </c>
      <c r="G232" s="65" t="s">
        <v>150</v>
      </c>
      <c r="H232" s="94" t="s">
        <v>1081</v>
      </c>
      <c r="I232" s="80">
        <v>23800000</v>
      </c>
      <c r="J232" s="97" t="s">
        <v>84</v>
      </c>
      <c r="K232" s="73">
        <v>830076669</v>
      </c>
      <c r="L232" s="65" t="s">
        <v>108</v>
      </c>
      <c r="M232" s="70" t="s">
        <v>650</v>
      </c>
      <c r="N232" s="68" t="s">
        <v>357</v>
      </c>
      <c r="O232" s="3"/>
      <c r="P232" s="74">
        <f>+Tabla1513[[#This Row],[VALOR INICIAL DEL CONTRATO CON IVA]]+Tabla1513[[#This Row],[VALOR DE LAS ADICIONES CON IVA]]</f>
        <v>23800000</v>
      </c>
      <c r="Q232" s="45">
        <v>328</v>
      </c>
      <c r="R232" s="68" t="s">
        <v>357</v>
      </c>
      <c r="S232" s="75"/>
      <c r="T232" s="76" t="s">
        <v>357</v>
      </c>
      <c r="U232" s="95">
        <v>45329</v>
      </c>
      <c r="V232" s="95">
        <v>45657</v>
      </c>
      <c r="W232" s="98">
        <v>45657</v>
      </c>
      <c r="X232" s="81" t="s">
        <v>651</v>
      </c>
      <c r="Y232" s="99" t="s">
        <v>1548</v>
      </c>
      <c r="Z232" s="69"/>
      <c r="AA232" s="34">
        <v>1</v>
      </c>
      <c r="AB232" s="34">
        <v>8.5999999999999993E-2</v>
      </c>
      <c r="AC232" s="35">
        <v>2046800</v>
      </c>
      <c r="AD232" s="36" t="s">
        <v>2346</v>
      </c>
      <c r="AE232" s="79">
        <v>2024</v>
      </c>
    </row>
    <row r="233" spans="1:31" ht="65" x14ac:dyDescent="0.35">
      <c r="A233" s="64" t="s">
        <v>317</v>
      </c>
      <c r="B233" s="70" t="s">
        <v>11</v>
      </c>
      <c r="C233" s="70" t="s">
        <v>19</v>
      </c>
      <c r="D233" s="70" t="s">
        <v>526</v>
      </c>
      <c r="E233" s="66" t="s">
        <v>1082</v>
      </c>
      <c r="F233" s="95">
        <v>45329</v>
      </c>
      <c r="G233" s="70" t="s">
        <v>113</v>
      </c>
      <c r="H233" s="94" t="s">
        <v>1083</v>
      </c>
      <c r="I233" s="44">
        <v>6274870</v>
      </c>
      <c r="J233" s="97" t="s">
        <v>84</v>
      </c>
      <c r="K233" s="73">
        <v>900077267</v>
      </c>
      <c r="L233" s="65" t="s">
        <v>111</v>
      </c>
      <c r="M233" s="70" t="s">
        <v>1084</v>
      </c>
      <c r="N233" s="68" t="s">
        <v>357</v>
      </c>
      <c r="O233" s="3"/>
      <c r="P233" s="74">
        <f>+Tabla1513[[#This Row],[VALOR INICIAL DEL CONTRATO CON IVA]]+Tabla1513[[#This Row],[VALOR DE LAS ADICIONES CON IVA]]</f>
        <v>6274870</v>
      </c>
      <c r="Q233" s="45">
        <v>2</v>
      </c>
      <c r="R233" s="68" t="s">
        <v>357</v>
      </c>
      <c r="S233" s="75"/>
      <c r="T233" s="76" t="s">
        <v>357</v>
      </c>
      <c r="U233" s="95">
        <v>45329</v>
      </c>
      <c r="V233" s="95">
        <v>45331</v>
      </c>
      <c r="W233" s="98">
        <v>45331</v>
      </c>
      <c r="X233" s="81" t="s">
        <v>417</v>
      </c>
      <c r="Y233" s="99" t="s">
        <v>520</v>
      </c>
      <c r="Z233" s="69"/>
      <c r="AA233" s="34">
        <v>1</v>
      </c>
      <c r="AB233" s="34">
        <v>1</v>
      </c>
      <c r="AC233" s="35">
        <v>6274870</v>
      </c>
      <c r="AD233" s="36" t="s">
        <v>2347</v>
      </c>
      <c r="AE233" s="79">
        <v>2024</v>
      </c>
    </row>
    <row r="234" spans="1:31" ht="130" x14ac:dyDescent="0.35">
      <c r="A234" s="64" t="s">
        <v>317</v>
      </c>
      <c r="B234" s="70" t="s">
        <v>409</v>
      </c>
      <c r="C234" s="70" t="s">
        <v>74</v>
      </c>
      <c r="D234" s="70" t="s">
        <v>526</v>
      </c>
      <c r="E234" s="66" t="s">
        <v>1085</v>
      </c>
      <c r="F234" s="95">
        <v>45329</v>
      </c>
      <c r="G234" s="65" t="s">
        <v>150</v>
      </c>
      <c r="H234" s="94" t="s">
        <v>1086</v>
      </c>
      <c r="I234" s="80">
        <v>404600000</v>
      </c>
      <c r="J234" s="97" t="s">
        <v>84</v>
      </c>
      <c r="K234" s="73">
        <v>901399147</v>
      </c>
      <c r="L234" s="65" t="s">
        <v>111</v>
      </c>
      <c r="M234" s="70" t="s">
        <v>1087</v>
      </c>
      <c r="N234" s="68" t="s">
        <v>357</v>
      </c>
      <c r="O234" s="3"/>
      <c r="P234" s="74">
        <f>+Tabla1513[[#This Row],[VALOR INICIAL DEL CONTRATO CON IVA]]+Tabla1513[[#This Row],[VALOR DE LAS ADICIONES CON IVA]]</f>
        <v>404600000</v>
      </c>
      <c r="Q234" s="45">
        <v>309</v>
      </c>
      <c r="R234" s="68" t="s">
        <v>357</v>
      </c>
      <c r="S234" s="75"/>
      <c r="T234" s="76" t="s">
        <v>357</v>
      </c>
      <c r="U234" s="95">
        <v>45348</v>
      </c>
      <c r="V234" s="95">
        <v>45657</v>
      </c>
      <c r="W234" s="98">
        <v>45657</v>
      </c>
      <c r="X234" s="81" t="s">
        <v>651</v>
      </c>
      <c r="Y234" s="99" t="s">
        <v>639</v>
      </c>
      <c r="Z234" s="69">
        <v>45716</v>
      </c>
      <c r="AA234" s="34">
        <v>1</v>
      </c>
      <c r="AB234" s="34">
        <v>0.56000000000000005</v>
      </c>
      <c r="AC234" s="35">
        <v>225854577.52000001</v>
      </c>
      <c r="AD234" s="36" t="s">
        <v>2348</v>
      </c>
      <c r="AE234" s="79">
        <v>2024</v>
      </c>
    </row>
    <row r="235" spans="1:31" ht="143" x14ac:dyDescent="0.35">
      <c r="A235" s="64" t="s">
        <v>317</v>
      </c>
      <c r="B235" s="70" t="s">
        <v>11</v>
      </c>
      <c r="C235" s="70" t="s">
        <v>20</v>
      </c>
      <c r="D235" s="70" t="s">
        <v>526</v>
      </c>
      <c r="E235" s="66" t="s">
        <v>1088</v>
      </c>
      <c r="F235" s="95">
        <v>45329</v>
      </c>
      <c r="G235" s="65" t="s">
        <v>150</v>
      </c>
      <c r="H235" s="94" t="s">
        <v>2789</v>
      </c>
      <c r="I235" s="44">
        <v>65000000</v>
      </c>
      <c r="J235" s="97" t="s">
        <v>84</v>
      </c>
      <c r="K235" s="73">
        <v>860076579</v>
      </c>
      <c r="L235" s="65" t="s">
        <v>123</v>
      </c>
      <c r="M235" s="70" t="s">
        <v>1089</v>
      </c>
      <c r="N235" s="68" t="s">
        <v>357</v>
      </c>
      <c r="O235" s="3"/>
      <c r="P235" s="74">
        <f>+Tabla1513[[#This Row],[VALOR INICIAL DEL CONTRATO CON IVA]]+Tabla1513[[#This Row],[VALOR DE LAS ADICIONES CON IVA]]</f>
        <v>65000000</v>
      </c>
      <c r="Q235" s="45">
        <v>327</v>
      </c>
      <c r="R235" s="68" t="s">
        <v>357</v>
      </c>
      <c r="S235" s="75"/>
      <c r="T235" s="76" t="s">
        <v>357</v>
      </c>
      <c r="U235" s="95">
        <v>45330</v>
      </c>
      <c r="V235" s="95">
        <v>45657</v>
      </c>
      <c r="W235" s="98">
        <v>45657</v>
      </c>
      <c r="X235" s="81" t="s">
        <v>500</v>
      </c>
      <c r="Y235" s="99" t="s">
        <v>403</v>
      </c>
      <c r="Z235" s="69"/>
      <c r="AA235" s="34">
        <v>1</v>
      </c>
      <c r="AB235" s="34">
        <v>0.99</v>
      </c>
      <c r="AC235" s="35">
        <v>64617000</v>
      </c>
      <c r="AD235" s="36" t="s">
        <v>2349</v>
      </c>
      <c r="AE235" s="79">
        <v>2024</v>
      </c>
    </row>
    <row r="236" spans="1:31" ht="104" x14ac:dyDescent="0.35">
      <c r="A236" s="64" t="s">
        <v>317</v>
      </c>
      <c r="B236" s="70" t="s">
        <v>11</v>
      </c>
      <c r="C236" s="65" t="s">
        <v>539</v>
      </c>
      <c r="D236" s="70" t="s">
        <v>526</v>
      </c>
      <c r="E236" s="66" t="s">
        <v>1090</v>
      </c>
      <c r="F236" s="95">
        <v>45330</v>
      </c>
      <c r="G236" s="70" t="s">
        <v>119</v>
      </c>
      <c r="H236" s="94" t="s">
        <v>1091</v>
      </c>
      <c r="I236" s="44">
        <v>107100000</v>
      </c>
      <c r="J236" s="97" t="s">
        <v>84</v>
      </c>
      <c r="K236" s="73">
        <v>901643966</v>
      </c>
      <c r="L236" s="65" t="s">
        <v>117</v>
      </c>
      <c r="M236" s="70" t="s">
        <v>1092</v>
      </c>
      <c r="N236" s="68" t="s">
        <v>357</v>
      </c>
      <c r="O236" s="3"/>
      <c r="P236" s="74">
        <f>+Tabla1513[[#This Row],[VALOR INICIAL DEL CONTRATO CON IVA]]+Tabla1513[[#This Row],[VALOR DE LAS ADICIONES CON IVA]]</f>
        <v>107100000</v>
      </c>
      <c r="Q236" s="45">
        <v>327</v>
      </c>
      <c r="R236" s="68" t="s">
        <v>357</v>
      </c>
      <c r="S236" s="75"/>
      <c r="T236" s="76" t="s">
        <v>357</v>
      </c>
      <c r="U236" s="95">
        <v>45330</v>
      </c>
      <c r="V236" s="95">
        <v>45657</v>
      </c>
      <c r="W236" s="98">
        <v>45657</v>
      </c>
      <c r="X236" s="81" t="s">
        <v>543</v>
      </c>
      <c r="Y236" s="99" t="s">
        <v>403</v>
      </c>
      <c r="Z236" s="69"/>
      <c r="AA236" s="34">
        <v>1</v>
      </c>
      <c r="AB236" s="34">
        <v>1</v>
      </c>
      <c r="AC236" s="35">
        <v>107100000</v>
      </c>
      <c r="AD236" s="36" t="s">
        <v>2350</v>
      </c>
      <c r="AE236" s="79">
        <v>2024</v>
      </c>
    </row>
    <row r="237" spans="1:31" ht="104" x14ac:dyDescent="0.35">
      <c r="A237" s="64" t="s">
        <v>317</v>
      </c>
      <c r="B237" s="70" t="s">
        <v>409</v>
      </c>
      <c r="C237" s="70" t="s">
        <v>69</v>
      </c>
      <c r="D237" s="70" t="s">
        <v>526</v>
      </c>
      <c r="E237" s="66" t="s">
        <v>1093</v>
      </c>
      <c r="F237" s="95">
        <v>45335</v>
      </c>
      <c r="G237" s="65" t="s">
        <v>150</v>
      </c>
      <c r="H237" s="94" t="s">
        <v>1094</v>
      </c>
      <c r="I237" s="44">
        <v>69020000</v>
      </c>
      <c r="J237" s="97" t="s">
        <v>84</v>
      </c>
      <c r="K237" s="73">
        <v>900988451</v>
      </c>
      <c r="L237" s="65" t="s">
        <v>103</v>
      </c>
      <c r="M237" s="70" t="s">
        <v>1095</v>
      </c>
      <c r="N237" s="68" t="s">
        <v>357</v>
      </c>
      <c r="O237" s="3"/>
      <c r="P237" s="74">
        <f>+Tabla1513[[#This Row],[VALOR INICIAL DEL CONTRATO CON IVA]]+Tabla1513[[#This Row],[VALOR DE LAS ADICIONES CON IVA]]</f>
        <v>69020000</v>
      </c>
      <c r="Q237" s="45">
        <v>322</v>
      </c>
      <c r="R237" s="68" t="s">
        <v>357</v>
      </c>
      <c r="S237" s="75"/>
      <c r="T237" s="76" t="s">
        <v>357</v>
      </c>
      <c r="U237" s="95">
        <v>45335</v>
      </c>
      <c r="V237" s="95">
        <v>45657</v>
      </c>
      <c r="W237" s="98">
        <v>45657</v>
      </c>
      <c r="X237" s="81" t="s">
        <v>1096</v>
      </c>
      <c r="Y237" s="99" t="s">
        <v>403</v>
      </c>
      <c r="Z237" s="69"/>
      <c r="AA237" s="34">
        <v>1</v>
      </c>
      <c r="AB237" s="34">
        <v>0.36</v>
      </c>
      <c r="AC237" s="35">
        <v>25783000</v>
      </c>
      <c r="AD237" s="36" t="s">
        <v>2351</v>
      </c>
      <c r="AE237" s="79">
        <v>2024</v>
      </c>
    </row>
    <row r="238" spans="1:31" ht="78" x14ac:dyDescent="0.35">
      <c r="A238" s="64" t="s">
        <v>317</v>
      </c>
      <c r="B238" s="70" t="s">
        <v>31</v>
      </c>
      <c r="C238" s="70" t="s">
        <v>36</v>
      </c>
      <c r="D238" s="70" t="s">
        <v>526</v>
      </c>
      <c r="E238" s="66" t="s">
        <v>1097</v>
      </c>
      <c r="F238" s="95">
        <v>45356</v>
      </c>
      <c r="G238" s="65" t="s">
        <v>150</v>
      </c>
      <c r="H238" s="94" t="s">
        <v>1098</v>
      </c>
      <c r="I238" s="44">
        <v>50041404</v>
      </c>
      <c r="J238" s="97" t="s">
        <v>84</v>
      </c>
      <c r="K238" s="73">
        <v>899999115</v>
      </c>
      <c r="L238" s="65" t="s">
        <v>120</v>
      </c>
      <c r="M238" s="70" t="s">
        <v>1099</v>
      </c>
      <c r="N238" s="68" t="s">
        <v>357</v>
      </c>
      <c r="O238" s="3"/>
      <c r="P238" s="74">
        <f>+Tabla1513[[#This Row],[VALOR INICIAL DEL CONTRATO CON IVA]]+Tabla1513[[#This Row],[VALOR DE LAS ADICIONES CON IVA]]</f>
        <v>50041404</v>
      </c>
      <c r="Q238" s="45">
        <v>1094</v>
      </c>
      <c r="R238" s="68" t="s">
        <v>357</v>
      </c>
      <c r="S238" s="75"/>
      <c r="T238" s="76" t="s">
        <v>357</v>
      </c>
      <c r="U238" s="95">
        <v>45411</v>
      </c>
      <c r="V238" s="95">
        <v>46505</v>
      </c>
      <c r="W238" s="98">
        <v>46505</v>
      </c>
      <c r="X238" s="81" t="s">
        <v>424</v>
      </c>
      <c r="Y238" s="99" t="s">
        <v>308</v>
      </c>
      <c r="Z238" s="69"/>
      <c r="AA238" s="34">
        <v>0.22</v>
      </c>
      <c r="AB238" s="34">
        <v>0</v>
      </c>
      <c r="AC238" s="35">
        <v>0</v>
      </c>
      <c r="AD238" s="36" t="s">
        <v>2352</v>
      </c>
      <c r="AE238" s="79">
        <v>2024</v>
      </c>
    </row>
    <row r="239" spans="1:31" ht="143" x14ac:dyDescent="0.35">
      <c r="A239" s="64" t="s">
        <v>317</v>
      </c>
      <c r="B239" s="70" t="s">
        <v>409</v>
      </c>
      <c r="C239" s="70" t="s">
        <v>72</v>
      </c>
      <c r="D239" s="70" t="s">
        <v>526</v>
      </c>
      <c r="E239" s="66" t="s">
        <v>1100</v>
      </c>
      <c r="F239" s="95">
        <v>45336</v>
      </c>
      <c r="G239" s="65" t="s">
        <v>150</v>
      </c>
      <c r="H239" s="94" t="s">
        <v>1101</v>
      </c>
      <c r="I239" s="80">
        <v>1491999</v>
      </c>
      <c r="J239" s="97" t="s">
        <v>84</v>
      </c>
      <c r="K239" s="73">
        <v>900565863</v>
      </c>
      <c r="L239" s="65" t="s">
        <v>123</v>
      </c>
      <c r="M239" s="70" t="s">
        <v>1102</v>
      </c>
      <c r="N239" s="68" t="s">
        <v>357</v>
      </c>
      <c r="O239" s="3"/>
      <c r="P239" s="74">
        <f>+Tabla1513[[#This Row],[VALOR INICIAL DEL CONTRATO CON IVA]]+Tabla1513[[#This Row],[VALOR DE LAS ADICIONES CON IVA]]</f>
        <v>1491999</v>
      </c>
      <c r="Q239" s="45">
        <v>365</v>
      </c>
      <c r="R239" s="68" t="s">
        <v>357</v>
      </c>
      <c r="S239" s="75"/>
      <c r="T239" s="76" t="s">
        <v>357</v>
      </c>
      <c r="U239" s="95">
        <v>45336</v>
      </c>
      <c r="V239" s="95">
        <v>45701</v>
      </c>
      <c r="W239" s="98">
        <v>45701</v>
      </c>
      <c r="X239" s="81" t="s">
        <v>1103</v>
      </c>
      <c r="Y239" s="99" t="s">
        <v>308</v>
      </c>
      <c r="Z239" s="69"/>
      <c r="AA239" s="34">
        <v>0</v>
      </c>
      <c r="AB239" s="34">
        <v>0</v>
      </c>
      <c r="AC239" s="35">
        <v>1253781</v>
      </c>
      <c r="AD239" s="36" t="s">
        <v>2353</v>
      </c>
      <c r="AE239" s="79">
        <v>2024</v>
      </c>
    </row>
    <row r="240" spans="1:31" ht="117" x14ac:dyDescent="0.35">
      <c r="A240" s="64" t="s">
        <v>317</v>
      </c>
      <c r="B240" s="70" t="s">
        <v>11</v>
      </c>
      <c r="C240" s="70" t="s">
        <v>20</v>
      </c>
      <c r="D240" s="70" t="s">
        <v>526</v>
      </c>
      <c r="E240" s="66" t="s">
        <v>1104</v>
      </c>
      <c r="F240" s="95">
        <v>45349</v>
      </c>
      <c r="G240" s="65" t="s">
        <v>150</v>
      </c>
      <c r="H240" s="94" t="s">
        <v>1105</v>
      </c>
      <c r="I240" s="44">
        <v>2850000</v>
      </c>
      <c r="J240" s="97" t="s">
        <v>84</v>
      </c>
      <c r="K240" s="73">
        <v>860014918</v>
      </c>
      <c r="L240" s="65" t="s">
        <v>117</v>
      </c>
      <c r="M240" s="70" t="s">
        <v>1106</v>
      </c>
      <c r="N240" s="68" t="s">
        <v>357</v>
      </c>
      <c r="O240" s="3"/>
      <c r="P240" s="74">
        <f>+Tabla1513[[#This Row],[VALOR INICIAL DEL CONTRATO CON IVA]]+Tabla1513[[#This Row],[VALOR DE LAS ADICIONES CON IVA]]</f>
        <v>2850000</v>
      </c>
      <c r="Q240" s="45">
        <v>17</v>
      </c>
      <c r="R240" s="68" t="s">
        <v>357</v>
      </c>
      <c r="S240" s="75"/>
      <c r="T240" s="76" t="s">
        <v>357</v>
      </c>
      <c r="U240" s="95">
        <v>45349</v>
      </c>
      <c r="V240" s="95">
        <v>45366</v>
      </c>
      <c r="W240" s="98">
        <v>45366</v>
      </c>
      <c r="X240" s="81" t="s">
        <v>500</v>
      </c>
      <c r="Y240" s="99" t="s">
        <v>520</v>
      </c>
      <c r="Z240" s="69"/>
      <c r="AA240" s="34">
        <v>1</v>
      </c>
      <c r="AB240" s="34">
        <v>1</v>
      </c>
      <c r="AC240" s="35">
        <v>2850000</v>
      </c>
      <c r="AD240" s="36" t="s">
        <v>2354</v>
      </c>
      <c r="AE240" s="79">
        <v>2024</v>
      </c>
    </row>
    <row r="241" spans="1:31" ht="143" x14ac:dyDescent="0.35">
      <c r="A241" s="64" t="s">
        <v>317</v>
      </c>
      <c r="B241" s="70" t="s">
        <v>11</v>
      </c>
      <c r="C241" s="70" t="s">
        <v>19</v>
      </c>
      <c r="D241" s="70" t="s">
        <v>526</v>
      </c>
      <c r="E241" s="66" t="s">
        <v>1107</v>
      </c>
      <c r="F241" s="95">
        <v>45345</v>
      </c>
      <c r="G241" s="65" t="s">
        <v>150</v>
      </c>
      <c r="H241" s="94" t="s">
        <v>1108</v>
      </c>
      <c r="I241" s="44">
        <v>40103000</v>
      </c>
      <c r="J241" s="97" t="s">
        <v>84</v>
      </c>
      <c r="K241" s="73">
        <v>901381355</v>
      </c>
      <c r="L241" s="65" t="s">
        <v>91</v>
      </c>
      <c r="M241" s="70" t="s">
        <v>937</v>
      </c>
      <c r="N241" s="68" t="s">
        <v>357</v>
      </c>
      <c r="O241" s="3"/>
      <c r="P241" s="74">
        <f>+Tabla1513[[#This Row],[VALOR INICIAL DEL CONTRATO CON IVA]]+Tabla1513[[#This Row],[VALOR DE LAS ADICIONES CON IVA]]</f>
        <v>40103000</v>
      </c>
      <c r="Q241" s="45">
        <v>30</v>
      </c>
      <c r="R241" s="68" t="s">
        <v>357</v>
      </c>
      <c r="S241" s="75"/>
      <c r="T241" s="76" t="s">
        <v>357</v>
      </c>
      <c r="U241" s="95">
        <v>45345</v>
      </c>
      <c r="V241" s="95">
        <v>45375</v>
      </c>
      <c r="W241" s="98">
        <v>45375</v>
      </c>
      <c r="X241" s="81" t="s">
        <v>525</v>
      </c>
      <c r="Y241" s="99" t="s">
        <v>520</v>
      </c>
      <c r="Z241" s="69"/>
      <c r="AA241" s="34">
        <v>1</v>
      </c>
      <c r="AB241" s="34">
        <v>1</v>
      </c>
      <c r="AC241" s="35">
        <v>36396000</v>
      </c>
      <c r="AD241" s="36" t="s">
        <v>2355</v>
      </c>
      <c r="AE241" s="79">
        <v>2024</v>
      </c>
    </row>
    <row r="242" spans="1:31" ht="143" x14ac:dyDescent="0.35">
      <c r="A242" s="64" t="s">
        <v>317</v>
      </c>
      <c r="B242" s="70" t="s">
        <v>31</v>
      </c>
      <c r="C242" s="70" t="s">
        <v>33</v>
      </c>
      <c r="D242" s="70" t="s">
        <v>526</v>
      </c>
      <c r="E242" s="66" t="s">
        <v>1109</v>
      </c>
      <c r="F242" s="95">
        <v>45349</v>
      </c>
      <c r="G242" s="70" t="s">
        <v>119</v>
      </c>
      <c r="H242" s="94" t="s">
        <v>1110</v>
      </c>
      <c r="I242" s="80">
        <v>64498000</v>
      </c>
      <c r="J242" s="97" t="s">
        <v>84</v>
      </c>
      <c r="K242" s="73">
        <v>901784221</v>
      </c>
      <c r="L242" s="65" t="s">
        <v>103</v>
      </c>
      <c r="M242" s="70" t="s">
        <v>1680</v>
      </c>
      <c r="N242" s="68" t="s">
        <v>357</v>
      </c>
      <c r="O242" s="3"/>
      <c r="P242" s="74">
        <f>+Tabla1513[[#This Row],[VALOR INICIAL DEL CONTRATO CON IVA]]+Tabla1513[[#This Row],[VALOR DE LAS ADICIONES CON IVA]]</f>
        <v>64498000</v>
      </c>
      <c r="Q242" s="45">
        <v>91</v>
      </c>
      <c r="R242" s="68" t="s">
        <v>306</v>
      </c>
      <c r="S242" s="75">
        <v>30</v>
      </c>
      <c r="T242" s="76" t="s">
        <v>357</v>
      </c>
      <c r="U242" s="95">
        <v>45352</v>
      </c>
      <c r="V242" s="95">
        <v>45443</v>
      </c>
      <c r="W242" s="98">
        <v>45473</v>
      </c>
      <c r="X242" s="81" t="s">
        <v>1112</v>
      </c>
      <c r="Y242" s="99" t="s">
        <v>639</v>
      </c>
      <c r="Z242" s="69">
        <v>45565</v>
      </c>
      <c r="AA242" s="34">
        <v>1</v>
      </c>
      <c r="AB242" s="34">
        <v>1</v>
      </c>
      <c r="AC242" s="35">
        <v>64498000</v>
      </c>
      <c r="AD242" s="36" t="s">
        <v>2356</v>
      </c>
      <c r="AE242" s="79">
        <v>2024</v>
      </c>
    </row>
    <row r="243" spans="1:31" ht="78" x14ac:dyDescent="0.35">
      <c r="A243" s="64" t="s">
        <v>317</v>
      </c>
      <c r="B243" s="70" t="s">
        <v>11</v>
      </c>
      <c r="C243" s="70" t="s">
        <v>20</v>
      </c>
      <c r="D243" s="70" t="s">
        <v>526</v>
      </c>
      <c r="E243" s="66" t="s">
        <v>1113</v>
      </c>
      <c r="F243" s="95">
        <v>45350</v>
      </c>
      <c r="G243" s="65" t="s">
        <v>150</v>
      </c>
      <c r="H243" s="94" t="s">
        <v>1114</v>
      </c>
      <c r="I243" s="44">
        <v>2000000</v>
      </c>
      <c r="J243" s="97" t="s">
        <v>84</v>
      </c>
      <c r="K243" s="73">
        <v>860007386</v>
      </c>
      <c r="L243" s="65" t="s">
        <v>91</v>
      </c>
      <c r="M243" s="70" t="s">
        <v>880</v>
      </c>
      <c r="N243" s="68" t="s">
        <v>357</v>
      </c>
      <c r="O243" s="3"/>
      <c r="P243" s="74">
        <f>+Tabla1513[[#This Row],[VALOR INICIAL DEL CONTRATO CON IVA]]+Tabla1513[[#This Row],[VALOR DE LAS ADICIONES CON IVA]]</f>
        <v>2000000</v>
      </c>
      <c r="Q243" s="45">
        <v>52</v>
      </c>
      <c r="R243" s="68" t="s">
        <v>357</v>
      </c>
      <c r="S243" s="75"/>
      <c r="T243" s="76" t="s">
        <v>357</v>
      </c>
      <c r="U243" s="95">
        <v>45355</v>
      </c>
      <c r="V243" s="95">
        <v>45407</v>
      </c>
      <c r="W243" s="98">
        <v>45407</v>
      </c>
      <c r="X243" s="81" t="s">
        <v>500</v>
      </c>
      <c r="Y243" s="99" t="s">
        <v>520</v>
      </c>
      <c r="Z243" s="69"/>
      <c r="AA243" s="34">
        <v>1</v>
      </c>
      <c r="AB243" s="34">
        <v>1</v>
      </c>
      <c r="AC243" s="35">
        <v>2000000</v>
      </c>
      <c r="AD243" s="36" t="s">
        <v>2357</v>
      </c>
      <c r="AE243" s="79">
        <v>2024</v>
      </c>
    </row>
    <row r="244" spans="1:31" ht="91" x14ac:dyDescent="0.35">
      <c r="A244" s="64" t="s">
        <v>317</v>
      </c>
      <c r="B244" s="70" t="s">
        <v>302</v>
      </c>
      <c r="C244" s="70" t="s">
        <v>27</v>
      </c>
      <c r="D244" s="70" t="s">
        <v>526</v>
      </c>
      <c r="E244" s="66" t="s">
        <v>1115</v>
      </c>
      <c r="F244" s="95">
        <v>45351</v>
      </c>
      <c r="G244" s="70" t="s">
        <v>113</v>
      </c>
      <c r="H244" s="94" t="s">
        <v>1116</v>
      </c>
      <c r="I244" s="80">
        <v>65000000</v>
      </c>
      <c r="J244" s="97" t="s">
        <v>84</v>
      </c>
      <c r="K244" s="73">
        <v>800226923</v>
      </c>
      <c r="L244" s="65" t="s">
        <v>114</v>
      </c>
      <c r="M244" s="70" t="s">
        <v>929</v>
      </c>
      <c r="N244" s="68" t="s">
        <v>357</v>
      </c>
      <c r="O244" s="3"/>
      <c r="P244" s="74">
        <f>+Tabla1513[[#This Row],[VALOR INICIAL DEL CONTRATO CON IVA]]+Tabla1513[[#This Row],[VALOR DE LAS ADICIONES CON IVA]]</f>
        <v>65000000</v>
      </c>
      <c r="Q244" s="45">
        <v>92</v>
      </c>
      <c r="R244" s="68" t="s">
        <v>357</v>
      </c>
      <c r="S244" s="75"/>
      <c r="T244" s="76" t="s">
        <v>357</v>
      </c>
      <c r="U244" s="95">
        <v>45351</v>
      </c>
      <c r="V244" s="95">
        <v>45443</v>
      </c>
      <c r="W244" s="98">
        <v>45443</v>
      </c>
      <c r="X244" s="81" t="s">
        <v>694</v>
      </c>
      <c r="Y244" s="99" t="s">
        <v>520</v>
      </c>
      <c r="Z244" s="69"/>
      <c r="AA244" s="34">
        <v>1</v>
      </c>
      <c r="AB244" s="34">
        <v>1</v>
      </c>
      <c r="AC244" s="35">
        <v>64999353</v>
      </c>
      <c r="AD244" s="36" t="s">
        <v>2358</v>
      </c>
      <c r="AE244" s="79">
        <v>2024</v>
      </c>
    </row>
    <row r="245" spans="1:31" ht="91" x14ac:dyDescent="0.35">
      <c r="A245" s="64" t="s">
        <v>317</v>
      </c>
      <c r="B245" s="70" t="s">
        <v>506</v>
      </c>
      <c r="C245" s="70" t="s">
        <v>62</v>
      </c>
      <c r="D245" s="70" t="s">
        <v>526</v>
      </c>
      <c r="E245" s="66" t="s">
        <v>1117</v>
      </c>
      <c r="F245" s="95">
        <v>45352</v>
      </c>
      <c r="G245" s="65" t="s">
        <v>150</v>
      </c>
      <c r="H245" s="94" t="s">
        <v>1118</v>
      </c>
      <c r="I245" s="80">
        <v>39270000</v>
      </c>
      <c r="J245" s="97" t="s">
        <v>84</v>
      </c>
      <c r="K245" s="73">
        <v>900596632</v>
      </c>
      <c r="L245" s="65" t="s">
        <v>117</v>
      </c>
      <c r="M245" s="70" t="s">
        <v>1119</v>
      </c>
      <c r="N245" s="68" t="s">
        <v>357</v>
      </c>
      <c r="O245" s="3"/>
      <c r="P245" s="74">
        <f>+Tabla1513[[#This Row],[VALOR INICIAL DEL CONTRATO CON IVA]]+Tabla1513[[#This Row],[VALOR DE LAS ADICIONES CON IVA]]</f>
        <v>39270000</v>
      </c>
      <c r="Q245" s="45">
        <v>305</v>
      </c>
      <c r="R245" s="68" t="s">
        <v>357</v>
      </c>
      <c r="S245" s="75"/>
      <c r="T245" s="76" t="s">
        <v>357</v>
      </c>
      <c r="U245" s="95">
        <v>45352</v>
      </c>
      <c r="V245" s="95">
        <v>45657</v>
      </c>
      <c r="W245" s="98">
        <v>45657</v>
      </c>
      <c r="X245" s="81" t="s">
        <v>1120</v>
      </c>
      <c r="Y245" s="99" t="s">
        <v>520</v>
      </c>
      <c r="Z245" s="69"/>
      <c r="AA245" s="34">
        <v>1</v>
      </c>
      <c r="AB245" s="34">
        <v>1</v>
      </c>
      <c r="AC245" s="35">
        <v>39270000</v>
      </c>
      <c r="AD245" s="36" t="s">
        <v>2359</v>
      </c>
      <c r="AE245" s="79">
        <v>2024</v>
      </c>
    </row>
    <row r="246" spans="1:31" ht="117" x14ac:dyDescent="0.35">
      <c r="A246" s="64" t="s">
        <v>317</v>
      </c>
      <c r="B246" s="70" t="s">
        <v>11</v>
      </c>
      <c r="C246" s="70" t="s">
        <v>20</v>
      </c>
      <c r="D246" s="70" t="s">
        <v>526</v>
      </c>
      <c r="E246" s="66" t="s">
        <v>1121</v>
      </c>
      <c r="F246" s="95">
        <v>45355</v>
      </c>
      <c r="G246" s="65" t="s">
        <v>150</v>
      </c>
      <c r="H246" s="94" t="s">
        <v>1122</v>
      </c>
      <c r="I246" s="44">
        <v>35700000</v>
      </c>
      <c r="J246" s="97" t="s">
        <v>84</v>
      </c>
      <c r="K246" s="73">
        <v>860049275</v>
      </c>
      <c r="L246" s="65" t="s">
        <v>85</v>
      </c>
      <c r="M246" s="70" t="s">
        <v>1123</v>
      </c>
      <c r="N246" s="68" t="s">
        <v>357</v>
      </c>
      <c r="O246" s="3"/>
      <c r="P246" s="74">
        <f>+Tabla1513[[#This Row],[VALOR INICIAL DEL CONTRATO CON IVA]]+Tabla1513[[#This Row],[VALOR DE LAS ADICIONES CON IVA]]</f>
        <v>35700000</v>
      </c>
      <c r="Q246" s="45">
        <v>302</v>
      </c>
      <c r="R246" s="68" t="s">
        <v>357</v>
      </c>
      <c r="S246" s="75"/>
      <c r="T246" s="76" t="s">
        <v>357</v>
      </c>
      <c r="U246" s="95">
        <v>45355</v>
      </c>
      <c r="V246" s="95">
        <v>45657</v>
      </c>
      <c r="W246" s="98">
        <v>45657</v>
      </c>
      <c r="X246" s="81" t="s">
        <v>500</v>
      </c>
      <c r="Y246" s="99" t="s">
        <v>520</v>
      </c>
      <c r="Z246" s="69"/>
      <c r="AA246" s="34">
        <v>1</v>
      </c>
      <c r="AB246" s="34">
        <v>0.76</v>
      </c>
      <c r="AC246" s="35">
        <v>27036800</v>
      </c>
      <c r="AD246" s="36" t="s">
        <v>2360</v>
      </c>
      <c r="AE246" s="79">
        <v>2024</v>
      </c>
    </row>
    <row r="247" spans="1:31" ht="117" x14ac:dyDescent="0.35">
      <c r="A247" s="64" t="s">
        <v>317</v>
      </c>
      <c r="B247" s="70" t="s">
        <v>302</v>
      </c>
      <c r="C247" s="70" t="s">
        <v>27</v>
      </c>
      <c r="D247" s="70" t="s">
        <v>526</v>
      </c>
      <c r="E247" s="66" t="s">
        <v>1124</v>
      </c>
      <c r="F247" s="95">
        <v>45357</v>
      </c>
      <c r="G247" s="65" t="s">
        <v>150</v>
      </c>
      <c r="H247" s="94" t="s">
        <v>1125</v>
      </c>
      <c r="I247" s="80">
        <v>85442000</v>
      </c>
      <c r="J247" s="97" t="s">
        <v>84</v>
      </c>
      <c r="K247" s="73">
        <v>901385008</v>
      </c>
      <c r="L247" s="65" t="s">
        <v>123</v>
      </c>
      <c r="M247" s="70" t="s">
        <v>1126</v>
      </c>
      <c r="N247" s="68" t="s">
        <v>357</v>
      </c>
      <c r="O247" s="3"/>
      <c r="P247" s="74">
        <f>+Tabla1513[[#This Row],[VALOR INICIAL DEL CONTRATO CON IVA]]+Tabla1513[[#This Row],[VALOR DE LAS ADICIONES CON IVA]]</f>
        <v>85442000</v>
      </c>
      <c r="Q247" s="45">
        <v>8</v>
      </c>
      <c r="R247" s="68" t="s">
        <v>357</v>
      </c>
      <c r="S247" s="75"/>
      <c r="T247" s="76" t="s">
        <v>357</v>
      </c>
      <c r="U247" s="95">
        <v>45357</v>
      </c>
      <c r="V247" s="95">
        <v>45365</v>
      </c>
      <c r="W247" s="98">
        <v>45365</v>
      </c>
      <c r="X247" s="81" t="s">
        <v>694</v>
      </c>
      <c r="Y247" s="99" t="s">
        <v>520</v>
      </c>
      <c r="Z247" s="69"/>
      <c r="AA247" s="34">
        <v>1</v>
      </c>
      <c r="AB247" s="34">
        <v>1</v>
      </c>
      <c r="AC247" s="35">
        <v>85442000</v>
      </c>
      <c r="AD247" s="36" t="s">
        <v>2361</v>
      </c>
      <c r="AE247" s="79">
        <v>2024</v>
      </c>
    </row>
    <row r="248" spans="1:31" ht="65" x14ac:dyDescent="0.35">
      <c r="A248" s="64" t="s">
        <v>317</v>
      </c>
      <c r="B248" s="70" t="s">
        <v>11</v>
      </c>
      <c r="C248" s="70" t="s">
        <v>19</v>
      </c>
      <c r="D248" s="70" t="s">
        <v>993</v>
      </c>
      <c r="E248" s="66" t="s">
        <v>1127</v>
      </c>
      <c r="F248" s="95">
        <v>45351</v>
      </c>
      <c r="G248" s="65" t="s">
        <v>150</v>
      </c>
      <c r="H248" s="94" t="s">
        <v>1128</v>
      </c>
      <c r="I248" s="44">
        <v>1338900</v>
      </c>
      <c r="J248" s="97" t="s">
        <v>84</v>
      </c>
      <c r="K248" s="73">
        <v>901017183</v>
      </c>
      <c r="L248" s="65" t="s">
        <v>97</v>
      </c>
      <c r="M248" s="70" t="s">
        <v>1129</v>
      </c>
      <c r="N248" s="68" t="s">
        <v>357</v>
      </c>
      <c r="O248" s="3"/>
      <c r="P248" s="74">
        <f>+Tabla1513[[#This Row],[VALOR INICIAL DEL CONTRATO CON IVA]]+Tabla1513[[#This Row],[VALOR DE LAS ADICIONES CON IVA]]</f>
        <v>1338900</v>
      </c>
      <c r="Q248" s="45">
        <v>730</v>
      </c>
      <c r="R248" s="68" t="s">
        <v>357</v>
      </c>
      <c r="S248" s="75"/>
      <c r="T248" s="76" t="s">
        <v>357</v>
      </c>
      <c r="U248" s="95">
        <v>45351</v>
      </c>
      <c r="V248" s="95">
        <v>46081</v>
      </c>
      <c r="W248" s="98">
        <v>46081</v>
      </c>
      <c r="X248" s="81" t="s">
        <v>1269</v>
      </c>
      <c r="Y248" s="99" t="s">
        <v>308</v>
      </c>
      <c r="Z248" s="69"/>
      <c r="AA248" s="34">
        <v>0.42</v>
      </c>
      <c r="AB248" s="34">
        <v>1</v>
      </c>
      <c r="AC248" s="35">
        <v>1338900</v>
      </c>
      <c r="AD248" s="36" t="s">
        <v>2362</v>
      </c>
      <c r="AE248" s="79">
        <v>2024</v>
      </c>
    </row>
    <row r="249" spans="1:31" ht="78" x14ac:dyDescent="0.35">
      <c r="A249" s="64" t="s">
        <v>317</v>
      </c>
      <c r="B249" s="70" t="s">
        <v>4</v>
      </c>
      <c r="C249" s="70" t="s">
        <v>788</v>
      </c>
      <c r="D249" s="70" t="s">
        <v>526</v>
      </c>
      <c r="E249" s="66" t="s">
        <v>1130</v>
      </c>
      <c r="F249" s="95">
        <v>45366</v>
      </c>
      <c r="G249" s="65" t="s">
        <v>150</v>
      </c>
      <c r="H249" s="94" t="s">
        <v>1131</v>
      </c>
      <c r="I249" s="44">
        <v>42245000</v>
      </c>
      <c r="J249" s="97" t="s">
        <v>84</v>
      </c>
      <c r="K249" s="73">
        <v>901371032</v>
      </c>
      <c r="L249" s="65" t="s">
        <v>111</v>
      </c>
      <c r="M249" s="70" t="s">
        <v>1132</v>
      </c>
      <c r="N249" s="68" t="s">
        <v>357</v>
      </c>
      <c r="O249" s="3"/>
      <c r="P249" s="74">
        <f>+Tabla1513[[#This Row],[VALOR INICIAL DEL CONTRATO CON IVA]]+Tabla1513[[#This Row],[VALOR DE LAS ADICIONES CON IVA]]</f>
        <v>42245000</v>
      </c>
      <c r="Q249" s="45">
        <v>182</v>
      </c>
      <c r="R249" s="68" t="s">
        <v>357</v>
      </c>
      <c r="S249" s="75"/>
      <c r="T249" s="76" t="s">
        <v>357</v>
      </c>
      <c r="U249" s="95">
        <v>45385</v>
      </c>
      <c r="V249" s="95">
        <v>45567</v>
      </c>
      <c r="W249" s="98">
        <v>45567</v>
      </c>
      <c r="X249" s="81" t="s">
        <v>1853</v>
      </c>
      <c r="Y249" s="99" t="s">
        <v>403</v>
      </c>
      <c r="Z249" s="69"/>
      <c r="AA249" s="34">
        <v>1</v>
      </c>
      <c r="AB249" s="34">
        <v>1</v>
      </c>
      <c r="AC249" s="35">
        <v>42245000</v>
      </c>
      <c r="AD249" s="36" t="s">
        <v>2363</v>
      </c>
      <c r="AE249" s="79">
        <v>2024</v>
      </c>
    </row>
    <row r="250" spans="1:31" ht="104" x14ac:dyDescent="0.35">
      <c r="A250" s="64" t="s">
        <v>317</v>
      </c>
      <c r="B250" s="70" t="s">
        <v>11</v>
      </c>
      <c r="C250" s="70" t="s">
        <v>12</v>
      </c>
      <c r="D250" s="70" t="s">
        <v>526</v>
      </c>
      <c r="E250" s="66" t="s">
        <v>1133</v>
      </c>
      <c r="F250" s="95">
        <v>45365</v>
      </c>
      <c r="G250" s="65" t="s">
        <v>150</v>
      </c>
      <c r="H250" s="94" t="s">
        <v>2643</v>
      </c>
      <c r="I250" s="44">
        <v>604163000</v>
      </c>
      <c r="J250" s="97" t="s">
        <v>84</v>
      </c>
      <c r="K250" s="73">
        <v>860066942</v>
      </c>
      <c r="L250" s="65" t="s">
        <v>117</v>
      </c>
      <c r="M250" s="70" t="s">
        <v>714</v>
      </c>
      <c r="N250" s="68" t="s">
        <v>306</v>
      </c>
      <c r="O250" s="3">
        <v>283220000</v>
      </c>
      <c r="P250" s="74">
        <f>+Tabla1513[[#This Row],[VALOR INICIAL DEL CONTRATO CON IVA]]+Tabla1513[[#This Row],[VALOR DE LAS ADICIONES CON IVA]]</f>
        <v>887383000</v>
      </c>
      <c r="Q250" s="45">
        <v>257</v>
      </c>
      <c r="R250" s="68" t="s">
        <v>357</v>
      </c>
      <c r="S250" s="75"/>
      <c r="T250" s="76" t="s">
        <v>357</v>
      </c>
      <c r="U250" s="95">
        <v>45400</v>
      </c>
      <c r="V250" s="95">
        <v>45657</v>
      </c>
      <c r="W250" s="98">
        <v>45657</v>
      </c>
      <c r="X250" s="81" t="s">
        <v>905</v>
      </c>
      <c r="Y250" s="99" t="s">
        <v>403</v>
      </c>
      <c r="Z250" s="69"/>
      <c r="AA250" s="34">
        <v>1</v>
      </c>
      <c r="AB250" s="34">
        <v>0.93</v>
      </c>
      <c r="AC250" s="35">
        <v>824182294</v>
      </c>
      <c r="AD250" s="36" t="s">
        <v>2364</v>
      </c>
      <c r="AE250" s="79">
        <v>2024</v>
      </c>
    </row>
    <row r="251" spans="1:31" ht="117" x14ac:dyDescent="0.35">
      <c r="A251" s="64" t="s">
        <v>317</v>
      </c>
      <c r="B251" s="70" t="s">
        <v>418</v>
      </c>
      <c r="C251" s="70" t="s">
        <v>43</v>
      </c>
      <c r="D251" s="70" t="s">
        <v>526</v>
      </c>
      <c r="E251" s="66" t="s">
        <v>1134</v>
      </c>
      <c r="F251" s="95">
        <v>45365</v>
      </c>
      <c r="G251" s="65" t="s">
        <v>150</v>
      </c>
      <c r="H251" s="94" t="s">
        <v>2644</v>
      </c>
      <c r="I251" s="44">
        <v>18000000</v>
      </c>
      <c r="J251" s="97" t="s">
        <v>96</v>
      </c>
      <c r="K251" s="73">
        <v>1001186682</v>
      </c>
      <c r="L251" s="65"/>
      <c r="M251" s="70" t="s">
        <v>1135</v>
      </c>
      <c r="N251" s="68" t="s">
        <v>357</v>
      </c>
      <c r="O251" s="3"/>
      <c r="P251" s="74">
        <f>+Tabla1513[[#This Row],[VALOR INICIAL DEL CONTRATO CON IVA]]+Tabla1513[[#This Row],[VALOR DE LAS ADICIONES CON IVA]]</f>
        <v>18000000</v>
      </c>
      <c r="Q251" s="45">
        <v>122</v>
      </c>
      <c r="R251" s="68" t="s">
        <v>357</v>
      </c>
      <c r="S251" s="75"/>
      <c r="T251" s="76" t="s">
        <v>357</v>
      </c>
      <c r="U251" s="95">
        <v>45370</v>
      </c>
      <c r="V251" s="95">
        <v>45492</v>
      </c>
      <c r="W251" s="98">
        <v>45492</v>
      </c>
      <c r="X251" s="81" t="s">
        <v>463</v>
      </c>
      <c r="Y251" s="99" t="s">
        <v>520</v>
      </c>
      <c r="Z251" s="69"/>
      <c r="AA251" s="34">
        <v>1</v>
      </c>
      <c r="AB251" s="34">
        <v>1</v>
      </c>
      <c r="AC251" s="35">
        <v>18000000</v>
      </c>
      <c r="AD251" s="36" t="s">
        <v>2365</v>
      </c>
      <c r="AE251" s="79">
        <v>2024</v>
      </c>
    </row>
    <row r="252" spans="1:31" ht="117" x14ac:dyDescent="0.35">
      <c r="A252" s="64" t="s">
        <v>317</v>
      </c>
      <c r="B252" s="70" t="s">
        <v>418</v>
      </c>
      <c r="C252" s="70" t="s">
        <v>43</v>
      </c>
      <c r="D252" s="70" t="s">
        <v>526</v>
      </c>
      <c r="E252" s="66" t="s">
        <v>1136</v>
      </c>
      <c r="F252" s="95">
        <v>45365</v>
      </c>
      <c r="G252" s="65" t="s">
        <v>150</v>
      </c>
      <c r="H252" s="94" t="s">
        <v>2644</v>
      </c>
      <c r="I252" s="44">
        <v>18000000</v>
      </c>
      <c r="J252" s="97" t="s">
        <v>96</v>
      </c>
      <c r="K252" s="73">
        <v>1019044525</v>
      </c>
      <c r="L252" s="65"/>
      <c r="M252" s="70" t="s">
        <v>1137</v>
      </c>
      <c r="N252" s="68" t="s">
        <v>357</v>
      </c>
      <c r="O252" s="3"/>
      <c r="P252" s="74">
        <f>+Tabla1513[[#This Row],[VALOR INICIAL DEL CONTRATO CON IVA]]+Tabla1513[[#This Row],[VALOR DE LAS ADICIONES CON IVA]]</f>
        <v>18000000</v>
      </c>
      <c r="Q252" s="45">
        <v>122</v>
      </c>
      <c r="R252" s="68" t="s">
        <v>357</v>
      </c>
      <c r="S252" s="75"/>
      <c r="T252" s="76" t="s">
        <v>357</v>
      </c>
      <c r="U252" s="95">
        <v>45370</v>
      </c>
      <c r="V252" s="95">
        <v>45492</v>
      </c>
      <c r="W252" s="98">
        <v>45492</v>
      </c>
      <c r="X252" s="81" t="s">
        <v>463</v>
      </c>
      <c r="Y252" s="99" t="s">
        <v>520</v>
      </c>
      <c r="Z252" s="69"/>
      <c r="AA252" s="34">
        <v>1</v>
      </c>
      <c r="AB252" s="34">
        <v>1</v>
      </c>
      <c r="AC252" s="35">
        <v>18000000</v>
      </c>
      <c r="AD252" s="36" t="s">
        <v>2366</v>
      </c>
      <c r="AE252" s="79">
        <v>2024</v>
      </c>
    </row>
    <row r="253" spans="1:31" ht="117" x14ac:dyDescent="0.35">
      <c r="A253" s="64" t="s">
        <v>317</v>
      </c>
      <c r="B253" s="70" t="s">
        <v>4</v>
      </c>
      <c r="C253" s="70" t="s">
        <v>9</v>
      </c>
      <c r="D253" s="70" t="s">
        <v>526</v>
      </c>
      <c r="E253" s="66" t="s">
        <v>1138</v>
      </c>
      <c r="F253" s="95">
        <v>45366</v>
      </c>
      <c r="G253" s="65" t="s">
        <v>150</v>
      </c>
      <c r="H253" s="94" t="s">
        <v>1139</v>
      </c>
      <c r="I253" s="44">
        <v>30219129</v>
      </c>
      <c r="J253" s="97" t="s">
        <v>96</v>
      </c>
      <c r="K253" s="73">
        <v>19342114</v>
      </c>
      <c r="L253" s="65"/>
      <c r="M253" s="70" t="s">
        <v>697</v>
      </c>
      <c r="N253" s="68" t="s">
        <v>357</v>
      </c>
      <c r="O253" s="3"/>
      <c r="P253" s="74">
        <f>+Tabla1513[[#This Row],[VALOR INICIAL DEL CONTRATO CON IVA]]+Tabla1513[[#This Row],[VALOR DE LAS ADICIONES CON IVA]]</f>
        <v>30219129</v>
      </c>
      <c r="Q253" s="45">
        <v>291</v>
      </c>
      <c r="R253" s="68" t="s">
        <v>357</v>
      </c>
      <c r="S253" s="75"/>
      <c r="T253" s="76" t="s">
        <v>357</v>
      </c>
      <c r="U253" s="95">
        <v>45366</v>
      </c>
      <c r="V253" s="95">
        <v>45657</v>
      </c>
      <c r="W253" s="98">
        <v>45657</v>
      </c>
      <c r="X253" s="81" t="s">
        <v>511</v>
      </c>
      <c r="Y253" s="99" t="s">
        <v>403</v>
      </c>
      <c r="Z253" s="69"/>
      <c r="AA253" s="34">
        <v>1</v>
      </c>
      <c r="AB253" s="34">
        <v>1</v>
      </c>
      <c r="AC253" s="35">
        <v>30217670</v>
      </c>
      <c r="AD253" s="36" t="s">
        <v>2367</v>
      </c>
      <c r="AE253" s="79">
        <v>2024</v>
      </c>
    </row>
    <row r="254" spans="1:31" ht="104" x14ac:dyDescent="0.35">
      <c r="A254" s="64" t="s">
        <v>317</v>
      </c>
      <c r="B254" s="70" t="s">
        <v>31</v>
      </c>
      <c r="C254" s="70" t="s">
        <v>36</v>
      </c>
      <c r="D254" s="65" t="s">
        <v>353</v>
      </c>
      <c r="E254" s="66" t="s">
        <v>1140</v>
      </c>
      <c r="F254" s="95">
        <v>45366</v>
      </c>
      <c r="G254" s="65" t="s">
        <v>150</v>
      </c>
      <c r="H254" s="94" t="s">
        <v>1141</v>
      </c>
      <c r="I254" s="44">
        <v>294733854</v>
      </c>
      <c r="J254" s="97" t="s">
        <v>84</v>
      </c>
      <c r="K254" s="73">
        <v>800079939</v>
      </c>
      <c r="L254" s="65" t="s">
        <v>97</v>
      </c>
      <c r="M254" s="70" t="s">
        <v>1561</v>
      </c>
      <c r="N254" s="68" t="s">
        <v>306</v>
      </c>
      <c r="O254" s="3">
        <v>43232700</v>
      </c>
      <c r="P254" s="74">
        <f>+Tabla1513[[#This Row],[VALOR INICIAL DEL CONTRATO CON IVA]]+Tabla1513[[#This Row],[VALOR DE LAS ADICIONES CON IVA]]</f>
        <v>337966554</v>
      </c>
      <c r="Q254" s="45">
        <v>1094</v>
      </c>
      <c r="R254" s="68" t="s">
        <v>357</v>
      </c>
      <c r="S254" s="75"/>
      <c r="T254" s="76" t="s">
        <v>357</v>
      </c>
      <c r="U254" s="95">
        <v>45407</v>
      </c>
      <c r="V254" s="95">
        <v>46501</v>
      </c>
      <c r="W254" s="98">
        <v>46501</v>
      </c>
      <c r="X254" s="81" t="s">
        <v>424</v>
      </c>
      <c r="Y254" s="99" t="s">
        <v>308</v>
      </c>
      <c r="Z254" s="69"/>
      <c r="AA254" s="34">
        <v>0.22</v>
      </c>
      <c r="AB254" s="34">
        <v>0.54</v>
      </c>
      <c r="AC254" s="35">
        <v>183690502</v>
      </c>
      <c r="AD254" s="36" t="s">
        <v>2368</v>
      </c>
      <c r="AE254" s="79">
        <v>2024</v>
      </c>
    </row>
    <row r="255" spans="1:31" ht="143" x14ac:dyDescent="0.35">
      <c r="A255" s="64" t="s">
        <v>317</v>
      </c>
      <c r="B255" s="70" t="s">
        <v>506</v>
      </c>
      <c r="C255" s="70" t="s">
        <v>507</v>
      </c>
      <c r="D255" s="70" t="s">
        <v>526</v>
      </c>
      <c r="E255" s="66" t="s">
        <v>1142</v>
      </c>
      <c r="F255" s="95">
        <v>45366</v>
      </c>
      <c r="G255" s="65" t="s">
        <v>150</v>
      </c>
      <c r="H255" s="94" t="s">
        <v>1143</v>
      </c>
      <c r="I255" s="44">
        <v>110000000</v>
      </c>
      <c r="J255" s="97" t="s">
        <v>96</v>
      </c>
      <c r="K255" s="73">
        <v>1018427847</v>
      </c>
      <c r="L255" s="65"/>
      <c r="M255" s="70" t="s">
        <v>1144</v>
      </c>
      <c r="N255" s="68" t="s">
        <v>357</v>
      </c>
      <c r="O255" s="3"/>
      <c r="P255" s="74">
        <f>+Tabla1513[[#This Row],[VALOR INICIAL DEL CONTRATO CON IVA]]+Tabla1513[[#This Row],[VALOR DE LAS ADICIONES CON IVA]]</f>
        <v>110000000</v>
      </c>
      <c r="Q255" s="45">
        <v>291</v>
      </c>
      <c r="R255" s="68" t="s">
        <v>357</v>
      </c>
      <c r="S255" s="75"/>
      <c r="T255" s="76" t="s">
        <v>357</v>
      </c>
      <c r="U255" s="95">
        <v>45366</v>
      </c>
      <c r="V255" s="95">
        <v>45657</v>
      </c>
      <c r="W255" s="98">
        <v>45657</v>
      </c>
      <c r="X255" s="81" t="s">
        <v>511</v>
      </c>
      <c r="Y255" s="99" t="s">
        <v>520</v>
      </c>
      <c r="Z255" s="69"/>
      <c r="AA255" s="34">
        <v>1</v>
      </c>
      <c r="AB255" s="34">
        <v>1</v>
      </c>
      <c r="AC255" s="35">
        <v>110000000</v>
      </c>
      <c r="AD255" s="36" t="s">
        <v>2369</v>
      </c>
      <c r="AE255" s="79">
        <v>2024</v>
      </c>
    </row>
    <row r="256" spans="1:31" ht="78" x14ac:dyDescent="0.35">
      <c r="A256" s="64" t="s">
        <v>317</v>
      </c>
      <c r="B256" s="70" t="s">
        <v>506</v>
      </c>
      <c r="C256" s="70" t="s">
        <v>507</v>
      </c>
      <c r="D256" s="70" t="s">
        <v>526</v>
      </c>
      <c r="E256" s="66" t="s">
        <v>1145</v>
      </c>
      <c r="F256" s="95">
        <v>45366</v>
      </c>
      <c r="G256" s="65" t="s">
        <v>150</v>
      </c>
      <c r="H256" s="94" t="s">
        <v>1146</v>
      </c>
      <c r="I256" s="44">
        <v>85000000</v>
      </c>
      <c r="J256" s="97" t="s">
        <v>96</v>
      </c>
      <c r="K256" s="73">
        <v>1023880721</v>
      </c>
      <c r="L256" s="65"/>
      <c r="M256" s="70" t="s">
        <v>1147</v>
      </c>
      <c r="N256" s="68" t="s">
        <v>357</v>
      </c>
      <c r="O256" s="3"/>
      <c r="P256" s="74">
        <f>+Tabla1513[[#This Row],[VALOR INICIAL DEL CONTRATO CON IVA]]+Tabla1513[[#This Row],[VALOR DE LAS ADICIONES CON IVA]]</f>
        <v>85000000</v>
      </c>
      <c r="Q256" s="45">
        <v>291</v>
      </c>
      <c r="R256" s="68" t="s">
        <v>357</v>
      </c>
      <c r="S256" s="75"/>
      <c r="T256" s="76" t="s">
        <v>357</v>
      </c>
      <c r="U256" s="95">
        <v>45366</v>
      </c>
      <c r="V256" s="95">
        <v>45657</v>
      </c>
      <c r="W256" s="98">
        <v>45657</v>
      </c>
      <c r="X256" s="81" t="s">
        <v>511</v>
      </c>
      <c r="Y256" s="99" t="s">
        <v>520</v>
      </c>
      <c r="Z256" s="69"/>
      <c r="AA256" s="34">
        <v>0.5</v>
      </c>
      <c r="AB256" s="34">
        <v>0.1363</v>
      </c>
      <c r="AC256" s="35">
        <v>11333333</v>
      </c>
      <c r="AD256" s="36" t="s">
        <v>2370</v>
      </c>
      <c r="AE256" s="79">
        <v>2024</v>
      </c>
    </row>
    <row r="257" spans="1:31" ht="65" x14ac:dyDescent="0.35">
      <c r="A257" s="64" t="s">
        <v>317</v>
      </c>
      <c r="B257" s="70" t="s">
        <v>11</v>
      </c>
      <c r="C257" s="70" t="s">
        <v>12</v>
      </c>
      <c r="D257" s="70" t="s">
        <v>526</v>
      </c>
      <c r="E257" s="66" t="s">
        <v>1148</v>
      </c>
      <c r="F257" s="95">
        <v>45369</v>
      </c>
      <c r="G257" s="65" t="s">
        <v>150</v>
      </c>
      <c r="H257" s="94" t="s">
        <v>1149</v>
      </c>
      <c r="I257" s="44">
        <v>1605906000</v>
      </c>
      <c r="J257" s="97" t="s">
        <v>84</v>
      </c>
      <c r="K257" s="73">
        <v>860069265</v>
      </c>
      <c r="L257" s="65" t="s">
        <v>97</v>
      </c>
      <c r="M257" s="70" t="s">
        <v>1150</v>
      </c>
      <c r="N257" s="68" t="s">
        <v>357</v>
      </c>
      <c r="O257" s="3"/>
      <c r="P257" s="74">
        <f>+Tabla1513[[#This Row],[VALOR INICIAL DEL CONTRATO CON IVA]]+Tabla1513[[#This Row],[VALOR DE LAS ADICIONES CON IVA]]</f>
        <v>1605906000</v>
      </c>
      <c r="Q257" s="45">
        <v>1096</v>
      </c>
      <c r="R257" s="68" t="s">
        <v>357</v>
      </c>
      <c r="S257" s="75"/>
      <c r="T257" s="76" t="s">
        <v>357</v>
      </c>
      <c r="U257" s="95">
        <v>45407</v>
      </c>
      <c r="V257" s="95">
        <v>46503</v>
      </c>
      <c r="W257" s="98">
        <v>46503</v>
      </c>
      <c r="X257" s="81" t="s">
        <v>402</v>
      </c>
      <c r="Y257" s="99" t="s">
        <v>308</v>
      </c>
      <c r="Z257" s="69"/>
      <c r="AA257" s="34">
        <v>0.23</v>
      </c>
      <c r="AB257" s="34">
        <v>0</v>
      </c>
      <c r="AC257" s="35">
        <v>0</v>
      </c>
      <c r="AD257" s="36" t="s">
        <v>2371</v>
      </c>
      <c r="AE257" s="79">
        <v>2024</v>
      </c>
    </row>
    <row r="258" spans="1:31" ht="91" x14ac:dyDescent="0.35">
      <c r="A258" s="64" t="s">
        <v>317</v>
      </c>
      <c r="B258" s="70" t="s">
        <v>11</v>
      </c>
      <c r="C258" s="70" t="s">
        <v>20</v>
      </c>
      <c r="D258" s="70" t="s">
        <v>526</v>
      </c>
      <c r="E258" s="66" t="s">
        <v>1151</v>
      </c>
      <c r="F258" s="95">
        <v>45369</v>
      </c>
      <c r="G258" s="65" t="s">
        <v>150</v>
      </c>
      <c r="H258" s="94" t="s">
        <v>1152</v>
      </c>
      <c r="I258" s="44">
        <v>147240009</v>
      </c>
      <c r="J258" s="97" t="s">
        <v>84</v>
      </c>
      <c r="K258" s="73">
        <v>830104010</v>
      </c>
      <c r="L258" s="65" t="s">
        <v>97</v>
      </c>
      <c r="M258" s="70" t="s">
        <v>1153</v>
      </c>
      <c r="N258" s="68" t="s">
        <v>357</v>
      </c>
      <c r="O258" s="3"/>
      <c r="P258" s="74">
        <f>+Tabla1513[[#This Row],[VALOR INICIAL DEL CONTRATO CON IVA]]+Tabla1513[[#This Row],[VALOR DE LAS ADICIONES CON IVA]]</f>
        <v>147240009</v>
      </c>
      <c r="Q258" s="45">
        <v>259</v>
      </c>
      <c r="R258" s="68" t="s">
        <v>357</v>
      </c>
      <c r="S258" s="75"/>
      <c r="T258" s="76" t="s">
        <v>357</v>
      </c>
      <c r="U258" s="95">
        <v>45398</v>
      </c>
      <c r="V258" s="95">
        <v>45657</v>
      </c>
      <c r="W258" s="98">
        <v>45657</v>
      </c>
      <c r="X258" s="81" t="s">
        <v>500</v>
      </c>
      <c r="Y258" s="99" t="s">
        <v>403</v>
      </c>
      <c r="Z258" s="69"/>
      <c r="AA258" s="34">
        <v>1</v>
      </c>
      <c r="AB258" s="34">
        <v>0.91</v>
      </c>
      <c r="AC258" s="35">
        <v>133674009</v>
      </c>
      <c r="AD258" s="36" t="s">
        <v>2372</v>
      </c>
      <c r="AE258" s="79">
        <v>2024</v>
      </c>
    </row>
    <row r="259" spans="1:31" ht="156" x14ac:dyDescent="0.35">
      <c r="A259" s="64" t="s">
        <v>317</v>
      </c>
      <c r="B259" s="70" t="s">
        <v>4</v>
      </c>
      <c r="C259" s="70" t="s">
        <v>788</v>
      </c>
      <c r="D259" s="70" t="s">
        <v>526</v>
      </c>
      <c r="E259" s="66" t="s">
        <v>1154</v>
      </c>
      <c r="F259" s="95">
        <v>45369</v>
      </c>
      <c r="G259" s="65" t="s">
        <v>150</v>
      </c>
      <c r="H259" s="94" t="s">
        <v>1155</v>
      </c>
      <c r="I259" s="44">
        <v>44982000</v>
      </c>
      <c r="J259" s="97" t="s">
        <v>84</v>
      </c>
      <c r="K259" s="73">
        <v>901371032</v>
      </c>
      <c r="L259" s="65" t="s">
        <v>111</v>
      </c>
      <c r="M259" s="70" t="s">
        <v>1132</v>
      </c>
      <c r="N259" s="68" t="s">
        <v>357</v>
      </c>
      <c r="O259" s="3"/>
      <c r="P259" s="74">
        <f>+Tabla1513[[#This Row],[VALOR INICIAL DEL CONTRATO CON IVA]]+Tabla1513[[#This Row],[VALOR DE LAS ADICIONES CON IVA]]</f>
        <v>44982000</v>
      </c>
      <c r="Q259" s="45">
        <v>152</v>
      </c>
      <c r="R259" s="68" t="s">
        <v>357</v>
      </c>
      <c r="S259" s="75"/>
      <c r="T259" s="76" t="s">
        <v>357</v>
      </c>
      <c r="U259" s="95">
        <v>45391</v>
      </c>
      <c r="V259" s="95">
        <v>45543</v>
      </c>
      <c r="W259" s="98">
        <v>45543</v>
      </c>
      <c r="X259" s="81" t="s">
        <v>1853</v>
      </c>
      <c r="Y259" s="99" t="s">
        <v>403</v>
      </c>
      <c r="Z259" s="69"/>
      <c r="AA259" s="34">
        <v>1</v>
      </c>
      <c r="AB259" s="34">
        <v>1</v>
      </c>
      <c r="AC259" s="35">
        <v>44982000</v>
      </c>
      <c r="AD259" s="36" t="s">
        <v>2373</v>
      </c>
      <c r="AE259" s="79">
        <v>2024</v>
      </c>
    </row>
    <row r="260" spans="1:31" ht="117" x14ac:dyDescent="0.35">
      <c r="A260" s="64" t="s">
        <v>317</v>
      </c>
      <c r="B260" s="70" t="s">
        <v>418</v>
      </c>
      <c r="C260" s="70" t="s">
        <v>43</v>
      </c>
      <c r="D260" s="70" t="s">
        <v>526</v>
      </c>
      <c r="E260" s="66" t="s">
        <v>1156</v>
      </c>
      <c r="F260" s="95">
        <v>45369</v>
      </c>
      <c r="G260" s="65" t="s">
        <v>150</v>
      </c>
      <c r="H260" s="94" t="s">
        <v>2645</v>
      </c>
      <c r="I260" s="44">
        <v>28000000</v>
      </c>
      <c r="J260" s="97" t="s">
        <v>96</v>
      </c>
      <c r="K260" s="73">
        <v>79882503</v>
      </c>
      <c r="L260" s="65"/>
      <c r="M260" s="70" t="s">
        <v>1157</v>
      </c>
      <c r="N260" s="68" t="s">
        <v>357</v>
      </c>
      <c r="O260" s="3"/>
      <c r="P260" s="74">
        <f>+Tabla1513[[#This Row],[VALOR INICIAL DEL CONTRATO CON IVA]]+Tabla1513[[#This Row],[VALOR DE LAS ADICIONES CON IVA]]</f>
        <v>28000000</v>
      </c>
      <c r="Q260" s="45">
        <v>122</v>
      </c>
      <c r="R260" s="68" t="s">
        <v>357</v>
      </c>
      <c r="S260" s="75"/>
      <c r="T260" s="76" t="s">
        <v>357</v>
      </c>
      <c r="U260" s="95">
        <v>45370</v>
      </c>
      <c r="V260" s="95">
        <v>45492</v>
      </c>
      <c r="W260" s="98">
        <v>45492</v>
      </c>
      <c r="X260" s="81" t="s">
        <v>463</v>
      </c>
      <c r="Y260" s="99" t="s">
        <v>520</v>
      </c>
      <c r="Z260" s="69"/>
      <c r="AA260" s="34">
        <v>1</v>
      </c>
      <c r="AB260" s="34">
        <v>1</v>
      </c>
      <c r="AC260" s="35">
        <v>28000000</v>
      </c>
      <c r="AD260" s="36" t="s">
        <v>2374</v>
      </c>
      <c r="AE260" s="79">
        <v>2024</v>
      </c>
    </row>
    <row r="261" spans="1:31" ht="78" x14ac:dyDescent="0.35">
      <c r="A261" s="64" t="s">
        <v>317</v>
      </c>
      <c r="B261" s="70" t="s">
        <v>302</v>
      </c>
      <c r="C261" s="70" t="s">
        <v>761</v>
      </c>
      <c r="D261" s="70" t="s">
        <v>526</v>
      </c>
      <c r="E261" s="66" t="s">
        <v>1158</v>
      </c>
      <c r="F261" s="95">
        <v>45369</v>
      </c>
      <c r="G261" s="65" t="s">
        <v>150</v>
      </c>
      <c r="H261" s="94" t="s">
        <v>1159</v>
      </c>
      <c r="I261" s="44">
        <v>11543000</v>
      </c>
      <c r="J261" s="97" t="s">
        <v>84</v>
      </c>
      <c r="K261" s="73">
        <v>860019289</v>
      </c>
      <c r="L261" s="65" t="s">
        <v>111</v>
      </c>
      <c r="M261" s="70" t="s">
        <v>1160</v>
      </c>
      <c r="N261" s="68" t="s">
        <v>357</v>
      </c>
      <c r="O261" s="3"/>
      <c r="P261" s="74">
        <f>+Tabla1513[[#This Row],[VALOR INICIAL DEL CONTRATO CON IVA]]+Tabla1513[[#This Row],[VALOR DE LAS ADICIONES CON IVA]]</f>
        <v>11543000</v>
      </c>
      <c r="Q261" s="45">
        <v>104</v>
      </c>
      <c r="R261" s="68" t="s">
        <v>357</v>
      </c>
      <c r="S261" s="75"/>
      <c r="T261" s="76" t="s">
        <v>357</v>
      </c>
      <c r="U261" s="95">
        <v>45369</v>
      </c>
      <c r="V261" s="95">
        <v>45473</v>
      </c>
      <c r="W261" s="98">
        <v>45473</v>
      </c>
      <c r="X261" s="81" t="s">
        <v>765</v>
      </c>
      <c r="Y261" s="99" t="s">
        <v>639</v>
      </c>
      <c r="Z261" s="69">
        <v>45582</v>
      </c>
      <c r="AA261" s="34">
        <v>1</v>
      </c>
      <c r="AB261" s="34">
        <v>1</v>
      </c>
      <c r="AC261" s="35">
        <v>11543000</v>
      </c>
      <c r="AD261" s="36" t="s">
        <v>2375</v>
      </c>
      <c r="AE261" s="79">
        <v>2024</v>
      </c>
    </row>
    <row r="262" spans="1:31" ht="169" x14ac:dyDescent="0.35">
      <c r="A262" s="64" t="s">
        <v>317</v>
      </c>
      <c r="B262" s="70" t="s">
        <v>11</v>
      </c>
      <c r="C262" s="70" t="s">
        <v>12</v>
      </c>
      <c r="D262" s="70" t="s">
        <v>526</v>
      </c>
      <c r="E262" s="66" t="s">
        <v>1161</v>
      </c>
      <c r="F262" s="95">
        <v>45373</v>
      </c>
      <c r="G262" s="65" t="s">
        <v>399</v>
      </c>
      <c r="H262" s="94" t="s">
        <v>1162</v>
      </c>
      <c r="I262" s="80">
        <v>739648522</v>
      </c>
      <c r="J262" s="97" t="s">
        <v>84</v>
      </c>
      <c r="K262" s="73">
        <v>800233464</v>
      </c>
      <c r="L262" s="65" t="s">
        <v>114</v>
      </c>
      <c r="M262" s="70" t="s">
        <v>1163</v>
      </c>
      <c r="N262" s="68" t="s">
        <v>357</v>
      </c>
      <c r="O262" s="3"/>
      <c r="P262" s="74">
        <f>+Tabla1513[[#This Row],[VALOR INICIAL DEL CONTRATO CON IVA]]+Tabla1513[[#This Row],[VALOR DE LAS ADICIONES CON IVA]]</f>
        <v>739648522</v>
      </c>
      <c r="Q262" s="45">
        <v>213</v>
      </c>
      <c r="R262" s="68" t="s">
        <v>357</v>
      </c>
      <c r="S262" s="75"/>
      <c r="T262" s="76" t="s">
        <v>357</v>
      </c>
      <c r="U262" s="95">
        <v>45383</v>
      </c>
      <c r="V262" s="95">
        <v>45596</v>
      </c>
      <c r="W262" s="98">
        <v>45596</v>
      </c>
      <c r="X262" s="81" t="s">
        <v>538</v>
      </c>
      <c r="Y262" s="99" t="s">
        <v>403</v>
      </c>
      <c r="Z262" s="69"/>
      <c r="AA262" s="34">
        <v>1</v>
      </c>
      <c r="AB262" s="34">
        <v>0.97670000000000001</v>
      </c>
      <c r="AC262" s="35">
        <v>722450008</v>
      </c>
      <c r="AD262" s="36" t="s">
        <v>2376</v>
      </c>
      <c r="AE262" s="79">
        <v>2024</v>
      </c>
    </row>
    <row r="263" spans="1:31" ht="169" x14ac:dyDescent="0.35">
      <c r="A263" s="64" t="s">
        <v>317</v>
      </c>
      <c r="B263" s="70" t="s">
        <v>418</v>
      </c>
      <c r="C263" s="70" t="s">
        <v>43</v>
      </c>
      <c r="D263" s="70" t="s">
        <v>526</v>
      </c>
      <c r="E263" s="66" t="s">
        <v>1164</v>
      </c>
      <c r="F263" s="95">
        <v>45373</v>
      </c>
      <c r="G263" s="65" t="s">
        <v>150</v>
      </c>
      <c r="H263" s="94" t="s">
        <v>1165</v>
      </c>
      <c r="I263" s="44">
        <v>28000000</v>
      </c>
      <c r="J263" s="97" t="s">
        <v>96</v>
      </c>
      <c r="K263" s="73">
        <v>80376806</v>
      </c>
      <c r="L263" s="65"/>
      <c r="M263" s="70" t="s">
        <v>1166</v>
      </c>
      <c r="N263" s="68" t="s">
        <v>357</v>
      </c>
      <c r="O263" s="3"/>
      <c r="P263" s="74">
        <f>+Tabla1513[[#This Row],[VALOR INICIAL DEL CONTRATO CON IVA]]+Tabla1513[[#This Row],[VALOR DE LAS ADICIONES CON IVA]]</f>
        <v>28000000</v>
      </c>
      <c r="Q263" s="45">
        <v>121</v>
      </c>
      <c r="R263" s="68" t="s">
        <v>357</v>
      </c>
      <c r="S263" s="75"/>
      <c r="T263" s="76" t="s">
        <v>357</v>
      </c>
      <c r="U263" s="95">
        <v>45373</v>
      </c>
      <c r="V263" s="95">
        <v>45494</v>
      </c>
      <c r="W263" s="98">
        <v>45494</v>
      </c>
      <c r="X263" s="81" t="s">
        <v>463</v>
      </c>
      <c r="Y263" s="99" t="s">
        <v>520</v>
      </c>
      <c r="Z263" s="69"/>
      <c r="AA263" s="34">
        <v>1</v>
      </c>
      <c r="AB263" s="34">
        <v>1</v>
      </c>
      <c r="AC263" s="35">
        <v>28000000</v>
      </c>
      <c r="AD263" s="36" t="s">
        <v>2377</v>
      </c>
      <c r="AE263" s="79">
        <v>2024</v>
      </c>
    </row>
    <row r="264" spans="1:31" ht="104" x14ac:dyDescent="0.35">
      <c r="A264" s="64" t="s">
        <v>317</v>
      </c>
      <c r="B264" s="70" t="s">
        <v>11</v>
      </c>
      <c r="C264" s="70" t="s">
        <v>19</v>
      </c>
      <c r="D264" s="70" t="s">
        <v>993</v>
      </c>
      <c r="E264" s="66" t="s">
        <v>1167</v>
      </c>
      <c r="F264" s="95">
        <v>45390</v>
      </c>
      <c r="G264" s="65" t="s">
        <v>150</v>
      </c>
      <c r="H264" s="94" t="s">
        <v>1168</v>
      </c>
      <c r="I264" s="3">
        <v>602800</v>
      </c>
      <c r="J264" s="97" t="s">
        <v>84</v>
      </c>
      <c r="K264" s="73">
        <v>900228799</v>
      </c>
      <c r="L264" s="65" t="s">
        <v>85</v>
      </c>
      <c r="M264" s="70" t="s">
        <v>1169</v>
      </c>
      <c r="N264" s="68" t="s">
        <v>357</v>
      </c>
      <c r="O264" s="3"/>
      <c r="P264" s="74">
        <f>+Tabla1513[[#This Row],[VALOR INICIAL DEL CONTRATO CON IVA]]+Tabla1513[[#This Row],[VALOR DE LAS ADICIONES CON IVA]]</f>
        <v>602800</v>
      </c>
      <c r="Q264" s="45">
        <v>365</v>
      </c>
      <c r="R264" s="68" t="s">
        <v>357</v>
      </c>
      <c r="S264" s="75"/>
      <c r="T264" s="76" t="s">
        <v>357</v>
      </c>
      <c r="U264" s="95">
        <v>45390</v>
      </c>
      <c r="V264" s="95">
        <v>45755</v>
      </c>
      <c r="W264" s="98">
        <v>45755</v>
      </c>
      <c r="X264" s="81" t="s">
        <v>1269</v>
      </c>
      <c r="Y264" s="99" t="s">
        <v>308</v>
      </c>
      <c r="Z264" s="69"/>
      <c r="AA264" s="34">
        <v>0.8</v>
      </c>
      <c r="AB264" s="34">
        <v>1</v>
      </c>
      <c r="AC264" s="35">
        <v>602800</v>
      </c>
      <c r="AD264" s="36" t="s">
        <v>2378</v>
      </c>
      <c r="AE264" s="79">
        <v>2024</v>
      </c>
    </row>
    <row r="265" spans="1:31" ht="52" x14ac:dyDescent="0.35">
      <c r="A265" s="64" t="s">
        <v>317</v>
      </c>
      <c r="B265" s="70" t="s">
        <v>11</v>
      </c>
      <c r="C265" s="70" t="s">
        <v>12</v>
      </c>
      <c r="D265" s="70" t="s">
        <v>526</v>
      </c>
      <c r="E265" s="66" t="s">
        <v>1170</v>
      </c>
      <c r="F265" s="95">
        <v>45383</v>
      </c>
      <c r="G265" s="65" t="s">
        <v>150</v>
      </c>
      <c r="H265" s="94" t="s">
        <v>706</v>
      </c>
      <c r="I265" s="3">
        <v>20000000</v>
      </c>
      <c r="J265" s="97" t="s">
        <v>96</v>
      </c>
      <c r="K265" s="73">
        <v>1013586805</v>
      </c>
      <c r="L265" s="65"/>
      <c r="M265" s="70" t="s">
        <v>707</v>
      </c>
      <c r="N265" s="68" t="s">
        <v>357</v>
      </c>
      <c r="O265" s="3"/>
      <c r="P265" s="74">
        <f>+Tabla1513[[#This Row],[VALOR INICIAL DEL CONTRATO CON IVA]]+Tabla1513[[#This Row],[VALOR DE LAS ADICIONES CON IVA]]</f>
        <v>20000000</v>
      </c>
      <c r="Q265" s="45">
        <v>243</v>
      </c>
      <c r="R265" s="68" t="s">
        <v>357</v>
      </c>
      <c r="S265" s="75"/>
      <c r="T265" s="76" t="s">
        <v>357</v>
      </c>
      <c r="U265" s="95">
        <v>45383</v>
      </c>
      <c r="V265" s="95">
        <v>45626</v>
      </c>
      <c r="W265" s="98">
        <v>45626</v>
      </c>
      <c r="X265" s="81" t="s">
        <v>402</v>
      </c>
      <c r="Y265" s="99" t="s">
        <v>403</v>
      </c>
      <c r="Z265" s="69"/>
      <c r="AA265" s="34">
        <v>1</v>
      </c>
      <c r="AB265" s="34">
        <v>0.93</v>
      </c>
      <c r="AC265" s="35">
        <v>0</v>
      </c>
      <c r="AD265" s="36" t="s">
        <v>2379</v>
      </c>
      <c r="AE265" s="79">
        <v>2024</v>
      </c>
    </row>
    <row r="266" spans="1:31" ht="130" x14ac:dyDescent="0.35">
      <c r="A266" s="64" t="s">
        <v>317</v>
      </c>
      <c r="B266" s="70" t="s">
        <v>302</v>
      </c>
      <c r="C266" s="70" t="s">
        <v>22</v>
      </c>
      <c r="D266" s="70" t="s">
        <v>397</v>
      </c>
      <c r="E266" s="66" t="s">
        <v>1171</v>
      </c>
      <c r="F266" s="95">
        <v>45383</v>
      </c>
      <c r="G266" s="65" t="s">
        <v>150</v>
      </c>
      <c r="H266" s="94" t="s">
        <v>1172</v>
      </c>
      <c r="I266" s="3">
        <v>1161010648</v>
      </c>
      <c r="J266" s="97" t="s">
        <v>84</v>
      </c>
      <c r="K266" s="73">
        <v>830128457</v>
      </c>
      <c r="L266" s="65" t="s">
        <v>108</v>
      </c>
      <c r="M266" s="70" t="s">
        <v>1173</v>
      </c>
      <c r="N266" s="68" t="s">
        <v>357</v>
      </c>
      <c r="O266" s="3"/>
      <c r="P266" s="74">
        <f>+Tabla1513[[#This Row],[VALOR INICIAL DEL CONTRATO CON IVA]]+Tabla1513[[#This Row],[VALOR DE LAS ADICIONES CON IVA]]</f>
        <v>1161010648</v>
      </c>
      <c r="Q266" s="45">
        <v>148</v>
      </c>
      <c r="R266" s="68" t="s">
        <v>357</v>
      </c>
      <c r="S266" s="75"/>
      <c r="T266" s="76" t="s">
        <v>357</v>
      </c>
      <c r="U266" s="95">
        <v>45387</v>
      </c>
      <c r="V266" s="95">
        <v>45535</v>
      </c>
      <c r="W266" s="98">
        <v>45535</v>
      </c>
      <c r="X266" s="81" t="s">
        <v>722</v>
      </c>
      <c r="Y266" s="99" t="s">
        <v>639</v>
      </c>
      <c r="Z266" s="69">
        <v>45512</v>
      </c>
      <c r="AA266" s="34">
        <v>1</v>
      </c>
      <c r="AB266" s="34">
        <v>0.96</v>
      </c>
      <c r="AC266" s="35">
        <v>1114576073</v>
      </c>
      <c r="AD266" s="36" t="s">
        <v>2380</v>
      </c>
      <c r="AE266" s="79">
        <v>2024</v>
      </c>
    </row>
    <row r="267" spans="1:31" ht="104" x14ac:dyDescent="0.35">
      <c r="A267" s="64" t="s">
        <v>317</v>
      </c>
      <c r="B267" s="70" t="s">
        <v>409</v>
      </c>
      <c r="C267" s="70" t="s">
        <v>74</v>
      </c>
      <c r="D267" s="70" t="s">
        <v>526</v>
      </c>
      <c r="E267" s="66" t="s">
        <v>1174</v>
      </c>
      <c r="F267" s="95">
        <v>45390</v>
      </c>
      <c r="G267" s="65" t="s">
        <v>150</v>
      </c>
      <c r="H267" s="94" t="s">
        <v>1175</v>
      </c>
      <c r="I267" s="3">
        <v>35700000</v>
      </c>
      <c r="J267" s="97" t="s">
        <v>84</v>
      </c>
      <c r="K267" s="73">
        <v>830038753</v>
      </c>
      <c r="L267" s="65" t="s">
        <v>103</v>
      </c>
      <c r="M267" s="70" t="s">
        <v>655</v>
      </c>
      <c r="N267" s="68" t="s">
        <v>357</v>
      </c>
      <c r="O267" s="3"/>
      <c r="P267" s="74">
        <f>+Tabla1513[[#This Row],[VALOR INICIAL DEL CONTRATO CON IVA]]+Tabla1513[[#This Row],[VALOR DE LAS ADICIONES CON IVA]]</f>
        <v>35700000</v>
      </c>
      <c r="Q267" s="45">
        <v>267</v>
      </c>
      <c r="R267" s="68" t="s">
        <v>357</v>
      </c>
      <c r="S267" s="75"/>
      <c r="T267" s="76" t="s">
        <v>357</v>
      </c>
      <c r="U267" s="95">
        <v>45390</v>
      </c>
      <c r="V267" s="95">
        <v>45657</v>
      </c>
      <c r="W267" s="98">
        <v>45657</v>
      </c>
      <c r="X267" s="81" t="s">
        <v>651</v>
      </c>
      <c r="Y267" s="99" t="s">
        <v>1548</v>
      </c>
      <c r="Z267" s="69"/>
      <c r="AA267" s="34">
        <v>1</v>
      </c>
      <c r="AB267" s="34">
        <v>0.34329999999999999</v>
      </c>
      <c r="AC267" s="35">
        <v>12257480</v>
      </c>
      <c r="AD267" s="36" t="s">
        <v>2381</v>
      </c>
      <c r="AE267" s="79">
        <v>2024</v>
      </c>
    </row>
    <row r="268" spans="1:31" ht="130" x14ac:dyDescent="0.35">
      <c r="A268" s="64" t="s">
        <v>317</v>
      </c>
      <c r="B268" s="70" t="s">
        <v>11</v>
      </c>
      <c r="C268" s="65" t="s">
        <v>539</v>
      </c>
      <c r="D268" s="70" t="s">
        <v>526</v>
      </c>
      <c r="E268" s="66" t="s">
        <v>1176</v>
      </c>
      <c r="F268" s="95">
        <v>45387</v>
      </c>
      <c r="G268" s="65" t="s">
        <v>150</v>
      </c>
      <c r="H268" s="94" t="s">
        <v>1177</v>
      </c>
      <c r="I268" s="3">
        <v>75000000</v>
      </c>
      <c r="J268" s="97" t="s">
        <v>96</v>
      </c>
      <c r="K268" s="73">
        <v>1093763287</v>
      </c>
      <c r="L268" s="65"/>
      <c r="M268" s="70" t="s">
        <v>1178</v>
      </c>
      <c r="N268" s="68" t="s">
        <v>357</v>
      </c>
      <c r="O268" s="3"/>
      <c r="P268" s="74">
        <f>+Tabla1513[[#This Row],[VALOR INICIAL DEL CONTRATO CON IVA]]+Tabla1513[[#This Row],[VALOR DE LAS ADICIONES CON IVA]]</f>
        <v>75000000</v>
      </c>
      <c r="Q268" s="45">
        <v>235</v>
      </c>
      <c r="R268" s="68" t="s">
        <v>357</v>
      </c>
      <c r="S268" s="75"/>
      <c r="T268" s="76" t="s">
        <v>357</v>
      </c>
      <c r="U268" s="95">
        <v>45391</v>
      </c>
      <c r="V268" s="95">
        <v>45626</v>
      </c>
      <c r="W268" s="98">
        <v>45626</v>
      </c>
      <c r="X268" s="81" t="s">
        <v>1179</v>
      </c>
      <c r="Y268" s="99" t="s">
        <v>639</v>
      </c>
      <c r="Z268" s="69">
        <v>45551</v>
      </c>
      <c r="AA268" s="34">
        <v>0.48</v>
      </c>
      <c r="AB268" s="34">
        <v>0.44800000000000001</v>
      </c>
      <c r="AC268" s="35">
        <v>33600000</v>
      </c>
      <c r="AD268" s="36" t="s">
        <v>2382</v>
      </c>
      <c r="AE268" s="79">
        <v>2024</v>
      </c>
    </row>
    <row r="269" spans="1:31" ht="208" x14ac:dyDescent="0.35">
      <c r="A269" s="64" t="s">
        <v>317</v>
      </c>
      <c r="B269" s="70" t="s">
        <v>302</v>
      </c>
      <c r="C269" s="70" t="s">
        <v>25</v>
      </c>
      <c r="D269" s="70" t="s">
        <v>526</v>
      </c>
      <c r="E269" s="66" t="s">
        <v>1180</v>
      </c>
      <c r="F269" s="95">
        <v>45387</v>
      </c>
      <c r="G269" s="65" t="s">
        <v>150</v>
      </c>
      <c r="H269" s="94" t="s">
        <v>1181</v>
      </c>
      <c r="I269" s="3">
        <v>135326086</v>
      </c>
      <c r="J269" s="97" t="s">
        <v>84</v>
      </c>
      <c r="K269" s="73">
        <v>900805096</v>
      </c>
      <c r="L269" s="65" t="s">
        <v>117</v>
      </c>
      <c r="M269" s="70" t="s">
        <v>1182</v>
      </c>
      <c r="N269" s="68" t="s">
        <v>357</v>
      </c>
      <c r="O269" s="3"/>
      <c r="P269" s="74">
        <f>+Tabla1513[[#This Row],[VALOR INICIAL DEL CONTRATO CON IVA]]+Tabla1513[[#This Row],[VALOR DE LAS ADICIONES CON IVA]]</f>
        <v>135326086</v>
      </c>
      <c r="Q269" s="45">
        <v>365</v>
      </c>
      <c r="R269" s="68" t="s">
        <v>357</v>
      </c>
      <c r="S269" s="75"/>
      <c r="T269" s="76" t="s">
        <v>357</v>
      </c>
      <c r="U269" s="95">
        <v>45387</v>
      </c>
      <c r="V269" s="95">
        <v>45752</v>
      </c>
      <c r="W269" s="98">
        <v>45752</v>
      </c>
      <c r="X269" s="81" t="s">
        <v>441</v>
      </c>
      <c r="Y269" s="99" t="s">
        <v>308</v>
      </c>
      <c r="Z269" s="69"/>
      <c r="AA269" s="34">
        <v>0</v>
      </c>
      <c r="AB269" s="34">
        <v>0</v>
      </c>
      <c r="AC269" s="35">
        <v>0</v>
      </c>
      <c r="AD269" s="36" t="s">
        <v>2383</v>
      </c>
      <c r="AE269" s="79">
        <v>2024</v>
      </c>
    </row>
    <row r="270" spans="1:31" ht="195" x14ac:dyDescent="0.35">
      <c r="A270" s="64" t="s">
        <v>317</v>
      </c>
      <c r="B270" s="70" t="s">
        <v>506</v>
      </c>
      <c r="C270" s="70" t="s">
        <v>63</v>
      </c>
      <c r="D270" s="70" t="s">
        <v>526</v>
      </c>
      <c r="E270" s="66" t="s">
        <v>1183</v>
      </c>
      <c r="F270" s="95">
        <v>45390</v>
      </c>
      <c r="G270" s="65" t="s">
        <v>150</v>
      </c>
      <c r="H270" s="94" t="s">
        <v>1184</v>
      </c>
      <c r="I270" s="3">
        <v>178500000</v>
      </c>
      <c r="J270" s="97" t="s">
        <v>84</v>
      </c>
      <c r="K270" s="73">
        <v>901439853</v>
      </c>
      <c r="L270" s="65" t="s">
        <v>91</v>
      </c>
      <c r="M270" s="70" t="s">
        <v>1185</v>
      </c>
      <c r="N270" s="68" t="s">
        <v>357</v>
      </c>
      <c r="O270" s="3"/>
      <c r="P270" s="74">
        <f>+Tabla1513[[#This Row],[VALOR INICIAL DEL CONTRATO CON IVA]]+Tabla1513[[#This Row],[VALOR DE LAS ADICIONES CON IVA]]</f>
        <v>178500000</v>
      </c>
      <c r="Q270" s="45">
        <v>364</v>
      </c>
      <c r="R270" s="68" t="s">
        <v>357</v>
      </c>
      <c r="S270" s="75"/>
      <c r="T270" s="76" t="s">
        <v>357</v>
      </c>
      <c r="U270" s="95">
        <v>45401</v>
      </c>
      <c r="V270" s="95">
        <v>45765</v>
      </c>
      <c r="W270" s="98">
        <v>45765</v>
      </c>
      <c r="X270" s="81" t="s">
        <v>492</v>
      </c>
      <c r="Y270" s="99" t="s">
        <v>308</v>
      </c>
      <c r="Z270" s="69"/>
      <c r="AA270" s="34">
        <v>0.75</v>
      </c>
      <c r="AB270" s="34">
        <v>0.5</v>
      </c>
      <c r="AC270" s="35">
        <v>50534980</v>
      </c>
      <c r="AD270" s="36" t="s">
        <v>2384</v>
      </c>
      <c r="AE270" s="79">
        <v>2024</v>
      </c>
    </row>
    <row r="271" spans="1:31" ht="195" x14ac:dyDescent="0.35">
      <c r="A271" s="64" t="s">
        <v>317</v>
      </c>
      <c r="B271" s="70" t="s">
        <v>506</v>
      </c>
      <c r="C271" s="70" t="s">
        <v>63</v>
      </c>
      <c r="D271" s="70" t="s">
        <v>526</v>
      </c>
      <c r="E271" s="66" t="s">
        <v>1186</v>
      </c>
      <c r="F271" s="95">
        <v>45390</v>
      </c>
      <c r="G271" s="65" t="s">
        <v>150</v>
      </c>
      <c r="H271" s="94" t="s">
        <v>1184</v>
      </c>
      <c r="I271" s="3">
        <v>178500000</v>
      </c>
      <c r="J271" s="97" t="s">
        <v>84</v>
      </c>
      <c r="K271" s="73">
        <v>901018879</v>
      </c>
      <c r="L271" s="65" t="s">
        <v>108</v>
      </c>
      <c r="M271" s="70" t="s">
        <v>1187</v>
      </c>
      <c r="N271" s="68" t="s">
        <v>357</v>
      </c>
      <c r="O271" s="3"/>
      <c r="P271" s="74">
        <f>+Tabla1513[[#This Row],[VALOR INICIAL DEL CONTRATO CON IVA]]+Tabla1513[[#This Row],[VALOR DE LAS ADICIONES CON IVA]]</f>
        <v>178500000</v>
      </c>
      <c r="Q271" s="45">
        <v>364</v>
      </c>
      <c r="R271" s="68" t="s">
        <v>357</v>
      </c>
      <c r="S271" s="75"/>
      <c r="T271" s="76" t="s">
        <v>357</v>
      </c>
      <c r="U271" s="95">
        <v>45399</v>
      </c>
      <c r="V271" s="95">
        <v>45763</v>
      </c>
      <c r="W271" s="98">
        <v>45763</v>
      </c>
      <c r="X271" s="81" t="s">
        <v>492</v>
      </c>
      <c r="Y271" s="99" t="s">
        <v>308</v>
      </c>
      <c r="Z271" s="69"/>
      <c r="AA271" s="34">
        <v>0.75</v>
      </c>
      <c r="AB271" s="34">
        <v>0.5</v>
      </c>
      <c r="AC271" s="35">
        <v>162991542</v>
      </c>
      <c r="AD271" s="36" t="s">
        <v>2385</v>
      </c>
      <c r="AE271" s="79">
        <v>2024</v>
      </c>
    </row>
    <row r="272" spans="1:31" ht="130" x14ac:dyDescent="0.35">
      <c r="A272" s="64" t="s">
        <v>317</v>
      </c>
      <c r="B272" s="70" t="s">
        <v>11</v>
      </c>
      <c r="C272" s="70" t="s">
        <v>12</v>
      </c>
      <c r="D272" s="70" t="s">
        <v>526</v>
      </c>
      <c r="E272" s="66" t="s">
        <v>1188</v>
      </c>
      <c r="F272" s="95">
        <v>45382</v>
      </c>
      <c r="G272" s="65" t="s">
        <v>160</v>
      </c>
      <c r="H272" s="94" t="s">
        <v>1189</v>
      </c>
      <c r="I272" s="3">
        <v>84553800</v>
      </c>
      <c r="J272" s="97" t="s">
        <v>84</v>
      </c>
      <c r="K272" s="73">
        <v>860004875</v>
      </c>
      <c r="L272" s="65" t="s">
        <v>114</v>
      </c>
      <c r="M272" s="70" t="s">
        <v>1190</v>
      </c>
      <c r="N272" s="68" t="s">
        <v>357</v>
      </c>
      <c r="O272" s="3"/>
      <c r="P272" s="74">
        <f>+Tabla1513[[#This Row],[VALOR INICIAL DEL CONTRATO CON IVA]]+Tabla1513[[#This Row],[VALOR DE LAS ADICIONES CON IVA]]</f>
        <v>84553800</v>
      </c>
      <c r="Q272" s="45">
        <v>365</v>
      </c>
      <c r="R272" s="68" t="s">
        <v>357</v>
      </c>
      <c r="S272" s="75"/>
      <c r="T272" s="76" t="s">
        <v>357</v>
      </c>
      <c r="U272" s="95">
        <v>45382</v>
      </c>
      <c r="V272" s="95">
        <v>45747</v>
      </c>
      <c r="W272" s="98">
        <v>45747</v>
      </c>
      <c r="X272" s="81" t="s">
        <v>538</v>
      </c>
      <c r="Y272" s="99" t="s">
        <v>308</v>
      </c>
      <c r="Z272" s="69"/>
      <c r="AA272" s="34">
        <v>0.75</v>
      </c>
      <c r="AB272" s="34">
        <v>1</v>
      </c>
      <c r="AC272" s="35">
        <v>84553800</v>
      </c>
      <c r="AD272" s="36" t="s">
        <v>2386</v>
      </c>
      <c r="AE272" s="79">
        <v>2024</v>
      </c>
    </row>
    <row r="273" spans="1:31" ht="116" x14ac:dyDescent="0.35">
      <c r="A273" s="64" t="s">
        <v>317</v>
      </c>
      <c r="B273" s="70" t="s">
        <v>418</v>
      </c>
      <c r="C273" s="70" t="s">
        <v>45</v>
      </c>
      <c r="D273" s="70" t="s">
        <v>526</v>
      </c>
      <c r="E273" s="66" t="s">
        <v>1191</v>
      </c>
      <c r="F273" s="95">
        <v>45386</v>
      </c>
      <c r="G273" s="65" t="s">
        <v>150</v>
      </c>
      <c r="H273" s="94" t="s">
        <v>1192</v>
      </c>
      <c r="I273" s="3">
        <v>6000000</v>
      </c>
      <c r="J273" s="97" t="s">
        <v>84</v>
      </c>
      <c r="K273" s="73">
        <v>72079475</v>
      </c>
      <c r="L273" s="65" t="s">
        <v>126</v>
      </c>
      <c r="M273" s="70" t="s">
        <v>721</v>
      </c>
      <c r="N273" s="68" t="s">
        <v>357</v>
      </c>
      <c r="O273" s="3"/>
      <c r="P273" s="74">
        <f>+Tabla1513[[#This Row],[VALOR INICIAL DEL CONTRATO CON IVA]]+Tabla1513[[#This Row],[VALOR DE LAS ADICIONES CON IVA]]</f>
        <v>6000000</v>
      </c>
      <c r="Q273" s="45">
        <v>361</v>
      </c>
      <c r="R273" s="68" t="s">
        <v>357</v>
      </c>
      <c r="S273" s="75"/>
      <c r="T273" s="76" t="s">
        <v>357</v>
      </c>
      <c r="U273" s="95">
        <v>45386</v>
      </c>
      <c r="V273" s="95">
        <v>45747</v>
      </c>
      <c r="W273" s="98">
        <v>45747</v>
      </c>
      <c r="X273" s="81" t="s">
        <v>475</v>
      </c>
      <c r="Y273" s="99" t="s">
        <v>308</v>
      </c>
      <c r="Z273" s="69"/>
      <c r="AA273" s="34">
        <v>0.83</v>
      </c>
      <c r="AB273" s="34">
        <v>0.56000000000000005</v>
      </c>
      <c r="AC273" s="35">
        <v>3350308</v>
      </c>
      <c r="AD273" s="36" t="s">
        <v>2387</v>
      </c>
      <c r="AE273" s="79">
        <v>2024</v>
      </c>
    </row>
    <row r="274" spans="1:31" ht="143" x14ac:dyDescent="0.35">
      <c r="A274" s="64" t="s">
        <v>317</v>
      </c>
      <c r="B274" s="70" t="s">
        <v>302</v>
      </c>
      <c r="C274" s="70" t="s">
        <v>30</v>
      </c>
      <c r="D274" s="70" t="s">
        <v>526</v>
      </c>
      <c r="E274" s="66" t="s">
        <v>1193</v>
      </c>
      <c r="F274" s="95">
        <v>45392</v>
      </c>
      <c r="G274" s="65" t="s">
        <v>150</v>
      </c>
      <c r="H274" s="94" t="s">
        <v>1194</v>
      </c>
      <c r="I274" s="3">
        <v>75000000</v>
      </c>
      <c r="J274" s="97" t="s">
        <v>96</v>
      </c>
      <c r="K274" s="73">
        <v>91216666</v>
      </c>
      <c r="L274" s="65"/>
      <c r="M274" s="70" t="s">
        <v>1195</v>
      </c>
      <c r="N274" s="68" t="s">
        <v>357</v>
      </c>
      <c r="O274" s="3"/>
      <c r="P274" s="74">
        <f>+Tabla1513[[#This Row],[VALOR INICIAL DEL CONTRATO CON IVA]]+Tabla1513[[#This Row],[VALOR DE LAS ADICIONES CON IVA]]</f>
        <v>75000000</v>
      </c>
      <c r="Q274" s="45">
        <v>226</v>
      </c>
      <c r="R274" s="68" t="s">
        <v>357</v>
      </c>
      <c r="S274" s="75"/>
      <c r="T274" s="76" t="s">
        <v>357</v>
      </c>
      <c r="U274" s="95">
        <v>45400</v>
      </c>
      <c r="V274" s="95">
        <v>45626</v>
      </c>
      <c r="W274" s="98">
        <v>45626</v>
      </c>
      <c r="X274" s="81" t="s">
        <v>1196</v>
      </c>
      <c r="Y274" s="99" t="s">
        <v>639</v>
      </c>
      <c r="Z274" s="69">
        <v>45574</v>
      </c>
      <c r="AA274" s="34">
        <v>0.23</v>
      </c>
      <c r="AB274" s="34">
        <v>0.23</v>
      </c>
      <c r="AC274" s="35">
        <v>17564211</v>
      </c>
      <c r="AD274" s="36" t="s">
        <v>2388</v>
      </c>
      <c r="AE274" s="79">
        <v>2024</v>
      </c>
    </row>
    <row r="275" spans="1:31" ht="143" x14ac:dyDescent="0.35">
      <c r="A275" s="64" t="s">
        <v>317</v>
      </c>
      <c r="B275" s="70" t="s">
        <v>11</v>
      </c>
      <c r="C275" s="70" t="s">
        <v>20</v>
      </c>
      <c r="D275" s="70" t="s">
        <v>526</v>
      </c>
      <c r="E275" s="66" t="s">
        <v>1197</v>
      </c>
      <c r="F275" s="95">
        <v>45393</v>
      </c>
      <c r="G275" s="65" t="s">
        <v>150</v>
      </c>
      <c r="H275" s="94" t="s">
        <v>1198</v>
      </c>
      <c r="I275" s="3">
        <v>65000000</v>
      </c>
      <c r="J275" s="97" t="s">
        <v>84</v>
      </c>
      <c r="K275" s="73">
        <v>900643769</v>
      </c>
      <c r="L275" s="65" t="s">
        <v>123</v>
      </c>
      <c r="M275" s="70" t="s">
        <v>730</v>
      </c>
      <c r="N275" s="68" t="s">
        <v>357</v>
      </c>
      <c r="O275" s="3"/>
      <c r="P275" s="74">
        <f>+Tabla1513[[#This Row],[VALOR INICIAL DEL CONTRATO CON IVA]]+Tabla1513[[#This Row],[VALOR DE LAS ADICIONES CON IVA]]</f>
        <v>65000000</v>
      </c>
      <c r="Q275" s="45">
        <v>264</v>
      </c>
      <c r="R275" s="68" t="s">
        <v>357</v>
      </c>
      <c r="S275" s="75"/>
      <c r="T275" s="76" t="s">
        <v>357</v>
      </c>
      <c r="U275" s="95">
        <v>45393</v>
      </c>
      <c r="V275" s="95">
        <v>45657</v>
      </c>
      <c r="W275" s="98">
        <v>45657</v>
      </c>
      <c r="X275" s="81" t="s">
        <v>500</v>
      </c>
      <c r="Y275" s="99" t="s">
        <v>403</v>
      </c>
      <c r="Z275" s="69"/>
      <c r="AA275" s="34">
        <v>0.65</v>
      </c>
      <c r="AB275" s="34">
        <v>0.99</v>
      </c>
      <c r="AC275" s="35">
        <v>64144402</v>
      </c>
      <c r="AD275" s="36" t="s">
        <v>2389</v>
      </c>
      <c r="AE275" s="79">
        <v>2024</v>
      </c>
    </row>
    <row r="276" spans="1:31" ht="195" x14ac:dyDescent="0.35">
      <c r="A276" s="64" t="s">
        <v>317</v>
      </c>
      <c r="B276" s="70" t="s">
        <v>506</v>
      </c>
      <c r="C276" s="70" t="s">
        <v>63</v>
      </c>
      <c r="D276" s="70" t="s">
        <v>526</v>
      </c>
      <c r="E276" s="66" t="s">
        <v>1199</v>
      </c>
      <c r="F276" s="95">
        <v>45394</v>
      </c>
      <c r="G276" s="65" t="s">
        <v>150</v>
      </c>
      <c r="H276" s="94" t="s">
        <v>1184</v>
      </c>
      <c r="I276" s="3">
        <v>178500000</v>
      </c>
      <c r="J276" s="97" t="s">
        <v>84</v>
      </c>
      <c r="K276" s="73">
        <v>901362437</v>
      </c>
      <c r="L276" s="65" t="s">
        <v>114</v>
      </c>
      <c r="M276" s="70" t="s">
        <v>1200</v>
      </c>
      <c r="N276" s="68" t="s">
        <v>357</v>
      </c>
      <c r="O276" s="3"/>
      <c r="P276" s="74">
        <f>+Tabla1513[[#This Row],[VALOR INICIAL DEL CONTRATO CON IVA]]+Tabla1513[[#This Row],[VALOR DE LAS ADICIONES CON IVA]]</f>
        <v>178500000</v>
      </c>
      <c r="Q276" s="45">
        <v>364</v>
      </c>
      <c r="R276" s="68" t="s">
        <v>357</v>
      </c>
      <c r="S276" s="75"/>
      <c r="T276" s="76" t="s">
        <v>357</v>
      </c>
      <c r="U276" s="95">
        <v>45394</v>
      </c>
      <c r="V276" s="95">
        <v>45758</v>
      </c>
      <c r="W276" s="98">
        <v>45758</v>
      </c>
      <c r="X276" s="81" t="s">
        <v>492</v>
      </c>
      <c r="Y276" s="99" t="s">
        <v>308</v>
      </c>
      <c r="Z276" s="69"/>
      <c r="AA276" s="34">
        <v>0.75</v>
      </c>
      <c r="AB276" s="34">
        <v>0.5</v>
      </c>
      <c r="AC276" s="35">
        <v>20290044</v>
      </c>
      <c r="AD276" s="36" t="s">
        <v>2390</v>
      </c>
      <c r="AE276" s="79">
        <v>2024</v>
      </c>
    </row>
    <row r="277" spans="1:31" ht="195" x14ac:dyDescent="0.35">
      <c r="A277" s="64" t="s">
        <v>317</v>
      </c>
      <c r="B277" s="70" t="s">
        <v>506</v>
      </c>
      <c r="C277" s="70" t="s">
        <v>63</v>
      </c>
      <c r="D277" s="70" t="s">
        <v>526</v>
      </c>
      <c r="E277" s="66" t="s">
        <v>1201</v>
      </c>
      <c r="F277" s="95">
        <v>45397</v>
      </c>
      <c r="G277" s="65" t="s">
        <v>150</v>
      </c>
      <c r="H277" s="94" t="s">
        <v>1184</v>
      </c>
      <c r="I277" s="3">
        <v>178500000</v>
      </c>
      <c r="J277" s="97" t="s">
        <v>84</v>
      </c>
      <c r="K277" s="73">
        <v>900363059</v>
      </c>
      <c r="L277" s="65" t="s">
        <v>114</v>
      </c>
      <c r="M277" s="70" t="s">
        <v>1202</v>
      </c>
      <c r="N277" s="68" t="s">
        <v>357</v>
      </c>
      <c r="O277" s="3"/>
      <c r="P277" s="74">
        <f>+Tabla1513[[#This Row],[VALOR INICIAL DEL CONTRATO CON IVA]]+Tabla1513[[#This Row],[VALOR DE LAS ADICIONES CON IVA]]</f>
        <v>178500000</v>
      </c>
      <c r="Q277" s="45">
        <v>365</v>
      </c>
      <c r="R277" s="68" t="s">
        <v>357</v>
      </c>
      <c r="S277" s="75"/>
      <c r="T277" s="76" t="s">
        <v>357</v>
      </c>
      <c r="U277" s="95">
        <v>45397</v>
      </c>
      <c r="V277" s="95">
        <v>45762</v>
      </c>
      <c r="W277" s="98">
        <v>45762</v>
      </c>
      <c r="X277" s="81" t="s">
        <v>492</v>
      </c>
      <c r="Y277" s="99" t="s">
        <v>308</v>
      </c>
      <c r="Z277" s="69"/>
      <c r="AA277" s="34">
        <v>0.75</v>
      </c>
      <c r="AB277" s="34">
        <v>0.5</v>
      </c>
      <c r="AC277" s="35">
        <v>125072734</v>
      </c>
      <c r="AD277" s="36" t="s">
        <v>2391</v>
      </c>
      <c r="AE277" s="79">
        <v>2024</v>
      </c>
    </row>
    <row r="278" spans="1:31" ht="195" x14ac:dyDescent="0.35">
      <c r="A278" s="64" t="s">
        <v>317</v>
      </c>
      <c r="B278" s="70" t="s">
        <v>506</v>
      </c>
      <c r="C278" s="70" t="s">
        <v>63</v>
      </c>
      <c r="D278" s="70" t="s">
        <v>526</v>
      </c>
      <c r="E278" s="66" t="s">
        <v>1203</v>
      </c>
      <c r="F278" s="95">
        <v>45397</v>
      </c>
      <c r="G278" s="65" t="s">
        <v>150</v>
      </c>
      <c r="H278" s="94" t="s">
        <v>1184</v>
      </c>
      <c r="I278" s="3">
        <v>178500000</v>
      </c>
      <c r="J278" s="97" t="s">
        <v>84</v>
      </c>
      <c r="K278" s="73">
        <v>901093643</v>
      </c>
      <c r="L278" s="65" t="s">
        <v>97</v>
      </c>
      <c r="M278" s="70" t="s">
        <v>1204</v>
      </c>
      <c r="N278" s="68" t="s">
        <v>357</v>
      </c>
      <c r="O278" s="3"/>
      <c r="P278" s="74">
        <f>+Tabla1513[[#This Row],[VALOR INICIAL DEL CONTRATO CON IVA]]+Tabla1513[[#This Row],[VALOR DE LAS ADICIONES CON IVA]]</f>
        <v>178500000</v>
      </c>
      <c r="Q278" s="45">
        <v>364</v>
      </c>
      <c r="R278" s="68" t="s">
        <v>357</v>
      </c>
      <c r="S278" s="75"/>
      <c r="T278" s="76" t="s">
        <v>357</v>
      </c>
      <c r="U278" s="95">
        <v>45397</v>
      </c>
      <c r="V278" s="95">
        <v>45761</v>
      </c>
      <c r="W278" s="98">
        <v>45761</v>
      </c>
      <c r="X278" s="81" t="s">
        <v>492</v>
      </c>
      <c r="Y278" s="99" t="s">
        <v>308</v>
      </c>
      <c r="Z278" s="69"/>
      <c r="AA278" s="34">
        <v>0.75</v>
      </c>
      <c r="AB278" s="34">
        <v>0.5</v>
      </c>
      <c r="AC278" s="35">
        <v>37463690</v>
      </c>
      <c r="AD278" s="36" t="s">
        <v>2392</v>
      </c>
      <c r="AE278" s="79">
        <v>2024</v>
      </c>
    </row>
    <row r="279" spans="1:31" ht="169" x14ac:dyDescent="0.35">
      <c r="A279" s="64" t="s">
        <v>317</v>
      </c>
      <c r="B279" s="70" t="s">
        <v>11</v>
      </c>
      <c r="C279" s="65" t="s">
        <v>539</v>
      </c>
      <c r="D279" s="70" t="s">
        <v>526</v>
      </c>
      <c r="E279" s="66" t="s">
        <v>1205</v>
      </c>
      <c r="F279" s="95">
        <v>45397</v>
      </c>
      <c r="G279" s="65" t="s">
        <v>150</v>
      </c>
      <c r="H279" s="94" t="s">
        <v>2790</v>
      </c>
      <c r="I279" s="3">
        <v>48000000</v>
      </c>
      <c r="J279" s="97" t="s">
        <v>96</v>
      </c>
      <c r="K279" s="73">
        <v>13746237</v>
      </c>
      <c r="L279" s="65"/>
      <c r="M279" s="70" t="s">
        <v>1206</v>
      </c>
      <c r="N279" s="68" t="s">
        <v>357</v>
      </c>
      <c r="O279" s="3"/>
      <c r="P279" s="74">
        <f>+Tabla1513[[#This Row],[VALOR INICIAL DEL CONTRATO CON IVA]]+Tabla1513[[#This Row],[VALOR DE LAS ADICIONES CON IVA]]</f>
        <v>48000000</v>
      </c>
      <c r="Q279" s="45">
        <v>104</v>
      </c>
      <c r="R279" s="68" t="s">
        <v>357</v>
      </c>
      <c r="S279" s="75"/>
      <c r="T279" s="76" t="s">
        <v>357</v>
      </c>
      <c r="U279" s="95">
        <v>45400</v>
      </c>
      <c r="V279" s="95">
        <v>45504</v>
      </c>
      <c r="W279" s="98">
        <v>45504</v>
      </c>
      <c r="X279" s="81" t="s">
        <v>1179</v>
      </c>
      <c r="Y279" s="99" t="s">
        <v>639</v>
      </c>
      <c r="Z279" s="69">
        <v>45530</v>
      </c>
      <c r="AA279" s="34">
        <v>1</v>
      </c>
      <c r="AB279" s="34">
        <v>0.86</v>
      </c>
      <c r="AC279" s="35">
        <v>41200000</v>
      </c>
      <c r="AD279" s="36" t="s">
        <v>2393</v>
      </c>
      <c r="AE279" s="79">
        <v>2024</v>
      </c>
    </row>
    <row r="280" spans="1:31" ht="195" x14ac:dyDescent="0.35">
      <c r="A280" s="64" t="s">
        <v>317</v>
      </c>
      <c r="B280" s="70" t="s">
        <v>506</v>
      </c>
      <c r="C280" s="70" t="s">
        <v>63</v>
      </c>
      <c r="D280" s="70" t="s">
        <v>526</v>
      </c>
      <c r="E280" s="66" t="s">
        <v>1207</v>
      </c>
      <c r="F280" s="95">
        <v>45397</v>
      </c>
      <c r="G280" s="65" t="s">
        <v>150</v>
      </c>
      <c r="H280" s="94" t="s">
        <v>1184</v>
      </c>
      <c r="I280" s="3">
        <v>178500000</v>
      </c>
      <c r="J280" s="97" t="s">
        <v>84</v>
      </c>
      <c r="K280" s="73">
        <v>901054232</v>
      </c>
      <c r="L280" s="65" t="s">
        <v>97</v>
      </c>
      <c r="M280" s="70" t="s">
        <v>1208</v>
      </c>
      <c r="N280" s="68" t="s">
        <v>357</v>
      </c>
      <c r="O280" s="3"/>
      <c r="P280" s="74">
        <f>+Tabla1513[[#This Row],[VALOR INICIAL DEL CONTRATO CON IVA]]+Tabla1513[[#This Row],[VALOR DE LAS ADICIONES CON IVA]]</f>
        <v>178500000</v>
      </c>
      <c r="Q280" s="45">
        <v>364</v>
      </c>
      <c r="R280" s="68" t="s">
        <v>357</v>
      </c>
      <c r="S280" s="75"/>
      <c r="T280" s="76" t="s">
        <v>357</v>
      </c>
      <c r="U280" s="95">
        <v>45397</v>
      </c>
      <c r="V280" s="95">
        <v>45761</v>
      </c>
      <c r="W280" s="98">
        <v>45761</v>
      </c>
      <c r="X280" s="81" t="s">
        <v>492</v>
      </c>
      <c r="Y280" s="99" t="s">
        <v>308</v>
      </c>
      <c r="Z280" s="69"/>
      <c r="AA280" s="34">
        <v>0.75</v>
      </c>
      <c r="AB280" s="34">
        <v>0.5</v>
      </c>
      <c r="AC280" s="35">
        <v>108429384</v>
      </c>
      <c r="AD280" s="36" t="s">
        <v>2394</v>
      </c>
      <c r="AE280" s="79">
        <v>2024</v>
      </c>
    </row>
    <row r="281" spans="1:31" ht="169" x14ac:dyDescent="0.35">
      <c r="A281" s="64" t="s">
        <v>317</v>
      </c>
      <c r="B281" s="70" t="s">
        <v>506</v>
      </c>
      <c r="C281" s="70" t="s">
        <v>63</v>
      </c>
      <c r="D281" s="70" t="s">
        <v>526</v>
      </c>
      <c r="E281" s="66" t="s">
        <v>1209</v>
      </c>
      <c r="F281" s="95">
        <v>45397</v>
      </c>
      <c r="G281" s="65" t="s">
        <v>150</v>
      </c>
      <c r="H281" s="94" t="s">
        <v>1210</v>
      </c>
      <c r="I281" s="3">
        <v>178500000</v>
      </c>
      <c r="J281" s="97" t="s">
        <v>84</v>
      </c>
      <c r="K281" s="73">
        <v>900891017</v>
      </c>
      <c r="L281" s="65" t="s">
        <v>91</v>
      </c>
      <c r="M281" s="70" t="s">
        <v>1211</v>
      </c>
      <c r="N281" s="68" t="s">
        <v>357</v>
      </c>
      <c r="O281" s="3"/>
      <c r="P281" s="74">
        <f>+Tabla1513[[#This Row],[VALOR INICIAL DEL CONTRATO CON IVA]]+Tabla1513[[#This Row],[VALOR DE LAS ADICIONES CON IVA]]</f>
        <v>178500000</v>
      </c>
      <c r="Q281" s="45">
        <v>364</v>
      </c>
      <c r="R281" s="68" t="s">
        <v>357</v>
      </c>
      <c r="S281" s="75"/>
      <c r="T281" s="76" t="s">
        <v>357</v>
      </c>
      <c r="U281" s="95">
        <v>45397</v>
      </c>
      <c r="V281" s="95">
        <v>45761</v>
      </c>
      <c r="W281" s="98">
        <v>45761</v>
      </c>
      <c r="X281" s="81" t="s">
        <v>492</v>
      </c>
      <c r="Y281" s="99" t="s">
        <v>308</v>
      </c>
      <c r="Z281" s="69"/>
      <c r="AA281" s="34">
        <v>0.75</v>
      </c>
      <c r="AB281" s="34">
        <v>0.5</v>
      </c>
      <c r="AC281" s="35">
        <v>44479162</v>
      </c>
      <c r="AD281" s="36" t="s">
        <v>2395</v>
      </c>
      <c r="AE281" s="79">
        <v>2024</v>
      </c>
    </row>
    <row r="282" spans="1:31" ht="195" x14ac:dyDescent="0.35">
      <c r="A282" s="64" t="s">
        <v>317</v>
      </c>
      <c r="B282" s="70" t="s">
        <v>506</v>
      </c>
      <c r="C282" s="70" t="s">
        <v>63</v>
      </c>
      <c r="D282" s="70" t="s">
        <v>526</v>
      </c>
      <c r="E282" s="66" t="s">
        <v>1212</v>
      </c>
      <c r="F282" s="95">
        <v>45397</v>
      </c>
      <c r="G282" s="65" t="s">
        <v>150</v>
      </c>
      <c r="H282" s="94" t="s">
        <v>1184</v>
      </c>
      <c r="I282" s="3">
        <v>178500000</v>
      </c>
      <c r="J282" s="97" t="s">
        <v>84</v>
      </c>
      <c r="K282" s="73">
        <v>900916235</v>
      </c>
      <c r="L282" s="65" t="s">
        <v>85</v>
      </c>
      <c r="M282" s="70" t="s">
        <v>1213</v>
      </c>
      <c r="N282" s="68" t="s">
        <v>357</v>
      </c>
      <c r="O282" s="3"/>
      <c r="P282" s="74">
        <f>+Tabla1513[[#This Row],[VALOR INICIAL DEL CONTRATO CON IVA]]+Tabla1513[[#This Row],[VALOR DE LAS ADICIONES CON IVA]]</f>
        <v>178500000</v>
      </c>
      <c r="Q282" s="45">
        <v>364</v>
      </c>
      <c r="R282" s="68" t="s">
        <v>357</v>
      </c>
      <c r="S282" s="75"/>
      <c r="T282" s="76" t="s">
        <v>357</v>
      </c>
      <c r="U282" s="95">
        <v>45397</v>
      </c>
      <c r="V282" s="95">
        <v>45761</v>
      </c>
      <c r="W282" s="98">
        <v>45761</v>
      </c>
      <c r="X282" s="81" t="s">
        <v>492</v>
      </c>
      <c r="Y282" s="99" t="s">
        <v>308</v>
      </c>
      <c r="Z282" s="69"/>
      <c r="AA282" s="34">
        <v>0.75</v>
      </c>
      <c r="AB282" s="34">
        <v>0.5</v>
      </c>
      <c r="AC282" s="35">
        <v>121243658</v>
      </c>
      <c r="AD282" s="36" t="s">
        <v>2396</v>
      </c>
      <c r="AE282" s="79">
        <v>2024</v>
      </c>
    </row>
    <row r="283" spans="1:31" ht="156" x14ac:dyDescent="0.35">
      <c r="A283" s="64" t="s">
        <v>317</v>
      </c>
      <c r="B283" s="70" t="s">
        <v>506</v>
      </c>
      <c r="C283" s="70" t="s">
        <v>63</v>
      </c>
      <c r="D283" s="70" t="s">
        <v>526</v>
      </c>
      <c r="E283" s="66" t="s">
        <v>1214</v>
      </c>
      <c r="F283" s="95">
        <v>45400</v>
      </c>
      <c r="G283" s="65" t="s">
        <v>150</v>
      </c>
      <c r="H283" s="94" t="s">
        <v>1215</v>
      </c>
      <c r="I283" s="3">
        <v>178500000</v>
      </c>
      <c r="J283" s="97" t="s">
        <v>84</v>
      </c>
      <c r="K283" s="73">
        <v>901259028</v>
      </c>
      <c r="L283" s="65" t="s">
        <v>117</v>
      </c>
      <c r="M283" s="70" t="s">
        <v>1216</v>
      </c>
      <c r="N283" s="68" t="s">
        <v>357</v>
      </c>
      <c r="O283" s="3"/>
      <c r="P283" s="74">
        <f>+Tabla1513[[#This Row],[VALOR INICIAL DEL CONTRATO CON IVA]]+Tabla1513[[#This Row],[VALOR DE LAS ADICIONES CON IVA]]</f>
        <v>178500000</v>
      </c>
      <c r="Q283" s="45">
        <v>365</v>
      </c>
      <c r="R283" s="68" t="s">
        <v>357</v>
      </c>
      <c r="S283" s="75"/>
      <c r="T283" s="76" t="s">
        <v>357</v>
      </c>
      <c r="U283" s="95">
        <v>45400</v>
      </c>
      <c r="V283" s="95">
        <v>45765</v>
      </c>
      <c r="W283" s="98">
        <v>45765</v>
      </c>
      <c r="X283" s="81" t="s">
        <v>492</v>
      </c>
      <c r="Y283" s="99" t="s">
        <v>308</v>
      </c>
      <c r="Z283" s="69"/>
      <c r="AA283" s="34">
        <v>0.75</v>
      </c>
      <c r="AB283" s="34">
        <v>0.5</v>
      </c>
      <c r="AC283" s="35">
        <v>179204645</v>
      </c>
      <c r="AD283" s="40"/>
      <c r="AE283" s="79">
        <v>2024</v>
      </c>
    </row>
    <row r="284" spans="1:31" ht="116" x14ac:dyDescent="0.35">
      <c r="A284" s="64" t="s">
        <v>317</v>
      </c>
      <c r="B284" s="70" t="s">
        <v>4</v>
      </c>
      <c r="C284" s="70" t="s">
        <v>788</v>
      </c>
      <c r="D284" s="70" t="s">
        <v>526</v>
      </c>
      <c r="E284" s="66" t="s">
        <v>1677</v>
      </c>
      <c r="F284" s="95">
        <v>45407</v>
      </c>
      <c r="G284" s="65" t="s">
        <v>150</v>
      </c>
      <c r="H284" s="94" t="s">
        <v>1678</v>
      </c>
      <c r="I284" s="3">
        <v>193965511</v>
      </c>
      <c r="J284" s="97" t="s">
        <v>84</v>
      </c>
      <c r="K284" s="73">
        <v>1716369</v>
      </c>
      <c r="L284" s="65" t="s">
        <v>126</v>
      </c>
      <c r="M284" s="70" t="s">
        <v>739</v>
      </c>
      <c r="N284" s="68" t="s">
        <v>357</v>
      </c>
      <c r="O284" s="3"/>
      <c r="P284" s="74">
        <f>+Tabla1513[[#This Row],[VALOR INICIAL DEL CONTRATO CON IVA]]+Tabla1513[[#This Row],[VALOR DE LAS ADICIONES CON IVA]]</f>
        <v>193965511</v>
      </c>
      <c r="Q284" s="45">
        <v>365</v>
      </c>
      <c r="R284" s="68" t="s">
        <v>357</v>
      </c>
      <c r="S284" s="75"/>
      <c r="T284" s="76" t="s">
        <v>357</v>
      </c>
      <c r="U284" s="95">
        <v>45407</v>
      </c>
      <c r="V284" s="95">
        <v>45772</v>
      </c>
      <c r="W284" s="98">
        <v>45772</v>
      </c>
      <c r="X284" s="81" t="s">
        <v>1679</v>
      </c>
      <c r="Y284" s="99" t="s">
        <v>308</v>
      </c>
      <c r="Z284" s="69"/>
      <c r="AA284" s="34">
        <v>0.5</v>
      </c>
      <c r="AB284" s="34">
        <v>0.66</v>
      </c>
      <c r="AC284" s="35">
        <v>94013104</v>
      </c>
      <c r="AD284" s="36" t="s">
        <v>2397</v>
      </c>
      <c r="AE284" s="79">
        <v>2024</v>
      </c>
    </row>
    <row r="285" spans="1:31" ht="91" x14ac:dyDescent="0.35">
      <c r="A285" s="64" t="s">
        <v>317</v>
      </c>
      <c r="B285" s="70" t="s">
        <v>11</v>
      </c>
      <c r="C285" s="70" t="s">
        <v>18</v>
      </c>
      <c r="D285" s="70" t="s">
        <v>526</v>
      </c>
      <c r="E285" s="66" t="s">
        <v>1217</v>
      </c>
      <c r="F285" s="95">
        <v>45404</v>
      </c>
      <c r="G285" s="65" t="s">
        <v>113</v>
      </c>
      <c r="H285" s="94" t="s">
        <v>1218</v>
      </c>
      <c r="I285" s="3">
        <v>11900000</v>
      </c>
      <c r="J285" s="97" t="s">
        <v>84</v>
      </c>
      <c r="K285" s="73">
        <v>800200139</v>
      </c>
      <c r="L285" s="65" t="s">
        <v>111</v>
      </c>
      <c r="M285" s="70" t="s">
        <v>687</v>
      </c>
      <c r="N285" s="68" t="s">
        <v>357</v>
      </c>
      <c r="O285" s="3"/>
      <c r="P285" s="74">
        <f>+Tabla1513[[#This Row],[VALOR INICIAL DEL CONTRATO CON IVA]]+Tabla1513[[#This Row],[VALOR DE LAS ADICIONES CON IVA]]</f>
        <v>11900000</v>
      </c>
      <c r="Q285" s="45">
        <v>243</v>
      </c>
      <c r="R285" s="68" t="s">
        <v>357</v>
      </c>
      <c r="S285" s="75"/>
      <c r="T285" s="76" t="s">
        <v>357</v>
      </c>
      <c r="U285" s="95">
        <v>45414</v>
      </c>
      <c r="V285" s="95">
        <v>45657</v>
      </c>
      <c r="W285" s="98">
        <v>45657</v>
      </c>
      <c r="X285" s="81" t="s">
        <v>500</v>
      </c>
      <c r="Y285" s="99" t="s">
        <v>403</v>
      </c>
      <c r="Z285" s="69"/>
      <c r="AA285" s="34">
        <v>0</v>
      </c>
      <c r="AB285" s="34">
        <v>0</v>
      </c>
      <c r="AC285" s="35">
        <v>0</v>
      </c>
      <c r="AD285" s="36" t="s">
        <v>2398</v>
      </c>
      <c r="AE285" s="79">
        <v>2024</v>
      </c>
    </row>
    <row r="286" spans="1:31" ht="182" x14ac:dyDescent="0.35">
      <c r="A286" s="64" t="s">
        <v>317</v>
      </c>
      <c r="B286" s="70" t="s">
        <v>506</v>
      </c>
      <c r="C286" s="70" t="s">
        <v>63</v>
      </c>
      <c r="D286" s="70" t="s">
        <v>526</v>
      </c>
      <c r="E286" s="66" t="s">
        <v>1219</v>
      </c>
      <c r="F286" s="95">
        <v>45412</v>
      </c>
      <c r="G286" s="65" t="s">
        <v>150</v>
      </c>
      <c r="H286" s="94" t="s">
        <v>1220</v>
      </c>
      <c r="I286" s="3">
        <v>178500000</v>
      </c>
      <c r="J286" s="97" t="s">
        <v>84</v>
      </c>
      <c r="K286" s="73">
        <v>901414919</v>
      </c>
      <c r="L286" s="65" t="s">
        <v>123</v>
      </c>
      <c r="M286" s="70" t="s">
        <v>1221</v>
      </c>
      <c r="N286" s="68" t="s">
        <v>357</v>
      </c>
      <c r="O286" s="3"/>
      <c r="P286" s="74">
        <f>+Tabla1513[[#This Row],[VALOR INICIAL DEL CONTRATO CON IVA]]+Tabla1513[[#This Row],[VALOR DE LAS ADICIONES CON IVA]]</f>
        <v>178500000</v>
      </c>
      <c r="Q286" s="45">
        <v>364</v>
      </c>
      <c r="R286" s="68" t="s">
        <v>357</v>
      </c>
      <c r="S286" s="75"/>
      <c r="T286" s="76" t="s">
        <v>357</v>
      </c>
      <c r="U286" s="95">
        <v>45412</v>
      </c>
      <c r="V286" s="95">
        <v>45776</v>
      </c>
      <c r="W286" s="98">
        <v>45776</v>
      </c>
      <c r="X286" s="81" t="s">
        <v>492</v>
      </c>
      <c r="Y286" s="99" t="s">
        <v>308</v>
      </c>
      <c r="Z286" s="69"/>
      <c r="AA286" s="34">
        <v>0.75</v>
      </c>
      <c r="AB286" s="34">
        <v>0.5</v>
      </c>
      <c r="AC286" s="35">
        <v>107600841</v>
      </c>
      <c r="AD286" s="36" t="s">
        <v>2399</v>
      </c>
      <c r="AE286" s="79">
        <v>2024</v>
      </c>
    </row>
    <row r="287" spans="1:31" ht="117" x14ac:dyDescent="0.35">
      <c r="A287" s="64" t="s">
        <v>317</v>
      </c>
      <c r="B287" s="70" t="s">
        <v>31</v>
      </c>
      <c r="C287" s="70" t="s">
        <v>36</v>
      </c>
      <c r="D287" s="65" t="s">
        <v>353</v>
      </c>
      <c r="E287" s="66" t="s">
        <v>1222</v>
      </c>
      <c r="F287" s="95">
        <v>45412</v>
      </c>
      <c r="G287" s="65" t="s">
        <v>150</v>
      </c>
      <c r="H287" s="94" t="s">
        <v>2646</v>
      </c>
      <c r="I287" s="3">
        <v>505522818</v>
      </c>
      <c r="J287" s="97" t="s">
        <v>84</v>
      </c>
      <c r="K287" s="73">
        <v>900374230</v>
      </c>
      <c r="L287" s="65" t="s">
        <v>117</v>
      </c>
      <c r="M287" s="70" t="s">
        <v>1223</v>
      </c>
      <c r="N287" s="68" t="s">
        <v>357</v>
      </c>
      <c r="O287" s="3"/>
      <c r="P287" s="74">
        <f>+Tabla1513[[#This Row],[VALOR INICIAL DEL CONTRATO CON IVA]]+Tabla1513[[#This Row],[VALOR DE LAS ADICIONES CON IVA]]</f>
        <v>505522818</v>
      </c>
      <c r="Q287" s="45">
        <v>729</v>
      </c>
      <c r="R287" s="68" t="s">
        <v>357</v>
      </c>
      <c r="S287" s="75"/>
      <c r="T287" s="76" t="s">
        <v>357</v>
      </c>
      <c r="U287" s="95">
        <v>45412</v>
      </c>
      <c r="V287" s="95">
        <v>46141</v>
      </c>
      <c r="W287" s="98">
        <v>46141</v>
      </c>
      <c r="X287" s="81" t="s">
        <v>445</v>
      </c>
      <c r="Y287" s="99" t="s">
        <v>308</v>
      </c>
      <c r="Z287" s="69"/>
      <c r="AA287" s="34">
        <v>0.33300000000000002</v>
      </c>
      <c r="AB287" s="34">
        <v>0.432</v>
      </c>
      <c r="AC287" s="35">
        <v>218586006</v>
      </c>
      <c r="AD287" s="36" t="s">
        <v>2400</v>
      </c>
      <c r="AE287" s="79">
        <v>2024</v>
      </c>
    </row>
    <row r="288" spans="1:31" ht="117" x14ac:dyDescent="0.35">
      <c r="A288" s="64" t="s">
        <v>317</v>
      </c>
      <c r="B288" s="70" t="s">
        <v>11</v>
      </c>
      <c r="C288" s="70" t="s">
        <v>20</v>
      </c>
      <c r="D288" s="70" t="s">
        <v>526</v>
      </c>
      <c r="E288" s="66" t="s">
        <v>1224</v>
      </c>
      <c r="F288" s="95">
        <v>45412</v>
      </c>
      <c r="G288" s="65" t="s">
        <v>150</v>
      </c>
      <c r="H288" s="94" t="s">
        <v>1225</v>
      </c>
      <c r="I288" s="3">
        <v>63460301</v>
      </c>
      <c r="J288" s="97" t="s">
        <v>84</v>
      </c>
      <c r="K288" s="73">
        <v>860078643</v>
      </c>
      <c r="L288" s="65" t="s">
        <v>85</v>
      </c>
      <c r="M288" s="70" t="s">
        <v>1045</v>
      </c>
      <c r="N288" s="68" t="s">
        <v>357</v>
      </c>
      <c r="O288" s="3"/>
      <c r="P288" s="74">
        <f>+Tabla1513[[#This Row],[VALOR INICIAL DEL CONTRATO CON IVA]]+Tabla1513[[#This Row],[VALOR DE LAS ADICIONES CON IVA]]</f>
        <v>63460301</v>
      </c>
      <c r="Q288" s="45">
        <v>243</v>
      </c>
      <c r="R288" s="68" t="s">
        <v>357</v>
      </c>
      <c r="S288" s="75"/>
      <c r="T288" s="76" t="s">
        <v>357</v>
      </c>
      <c r="U288" s="95">
        <v>45414</v>
      </c>
      <c r="V288" s="95">
        <v>45657</v>
      </c>
      <c r="W288" s="98">
        <v>45657</v>
      </c>
      <c r="X288" s="81" t="s">
        <v>500</v>
      </c>
      <c r="Y288" s="99" t="s">
        <v>403</v>
      </c>
      <c r="Z288" s="69"/>
      <c r="AA288" s="34">
        <v>1</v>
      </c>
      <c r="AB288" s="34">
        <v>0.81</v>
      </c>
      <c r="AC288" s="35">
        <v>51336270</v>
      </c>
      <c r="AD288" s="36" t="s">
        <v>2401</v>
      </c>
      <c r="AE288" s="79">
        <v>2024</v>
      </c>
    </row>
    <row r="289" spans="1:31" ht="208" x14ac:dyDescent="0.35">
      <c r="A289" s="64" t="s">
        <v>317</v>
      </c>
      <c r="B289" s="70" t="s">
        <v>506</v>
      </c>
      <c r="C289" s="70" t="s">
        <v>63</v>
      </c>
      <c r="D289" s="70" t="s">
        <v>526</v>
      </c>
      <c r="E289" s="66" t="s">
        <v>1226</v>
      </c>
      <c r="F289" s="95">
        <v>45414</v>
      </c>
      <c r="G289" s="65" t="s">
        <v>150</v>
      </c>
      <c r="H289" s="94" t="s">
        <v>1227</v>
      </c>
      <c r="I289" s="3">
        <v>476000000</v>
      </c>
      <c r="J289" s="97" t="s">
        <v>84</v>
      </c>
      <c r="K289" s="73">
        <v>900722172</v>
      </c>
      <c r="L289" s="65" t="s">
        <v>91</v>
      </c>
      <c r="M289" s="70" t="s">
        <v>1228</v>
      </c>
      <c r="N289" s="68" t="s">
        <v>357</v>
      </c>
      <c r="O289" s="3"/>
      <c r="P289" s="74">
        <f>+Tabla1513[[#This Row],[VALOR INICIAL DEL CONTRATO CON IVA]]+Tabla1513[[#This Row],[VALOR DE LAS ADICIONES CON IVA]]</f>
        <v>476000000</v>
      </c>
      <c r="Q289" s="45">
        <v>364</v>
      </c>
      <c r="R289" s="68" t="s">
        <v>357</v>
      </c>
      <c r="S289" s="75"/>
      <c r="T289" s="76" t="s">
        <v>357</v>
      </c>
      <c r="U289" s="95">
        <v>45414</v>
      </c>
      <c r="V289" s="95">
        <v>45778</v>
      </c>
      <c r="W289" s="98">
        <v>45778</v>
      </c>
      <c r="X289" s="81" t="s">
        <v>492</v>
      </c>
      <c r="Y289" s="99" t="s">
        <v>308</v>
      </c>
      <c r="Z289" s="69"/>
      <c r="AA289" s="34">
        <v>0.66</v>
      </c>
      <c r="AB289" s="34">
        <v>0.5</v>
      </c>
      <c r="AC289" s="35">
        <v>498061564</v>
      </c>
      <c r="AD289" s="36" t="s">
        <v>2402</v>
      </c>
      <c r="AE289" s="79">
        <v>2024</v>
      </c>
    </row>
    <row r="290" spans="1:31" ht="208" x14ac:dyDescent="0.35">
      <c r="A290" s="64" t="s">
        <v>317</v>
      </c>
      <c r="B290" s="70" t="s">
        <v>506</v>
      </c>
      <c r="C290" s="70" t="s">
        <v>63</v>
      </c>
      <c r="D290" s="70" t="s">
        <v>526</v>
      </c>
      <c r="E290" s="66" t="s">
        <v>1229</v>
      </c>
      <c r="F290" s="95">
        <v>45414</v>
      </c>
      <c r="G290" s="65" t="s">
        <v>150</v>
      </c>
      <c r="H290" s="94" t="s">
        <v>1227</v>
      </c>
      <c r="I290" s="3">
        <v>357000000</v>
      </c>
      <c r="J290" s="97" t="s">
        <v>84</v>
      </c>
      <c r="K290" s="73">
        <v>901071559</v>
      </c>
      <c r="L290" s="65" t="s">
        <v>117</v>
      </c>
      <c r="M290" s="70" t="s">
        <v>1230</v>
      </c>
      <c r="N290" s="68" t="s">
        <v>357</v>
      </c>
      <c r="O290" s="3"/>
      <c r="P290" s="74">
        <f>+Tabla1513[[#This Row],[VALOR INICIAL DEL CONTRATO CON IVA]]+Tabla1513[[#This Row],[VALOR DE LAS ADICIONES CON IVA]]</f>
        <v>357000000</v>
      </c>
      <c r="Q290" s="45">
        <v>364</v>
      </c>
      <c r="R290" s="68" t="s">
        <v>357</v>
      </c>
      <c r="S290" s="75"/>
      <c r="T290" s="76" t="s">
        <v>357</v>
      </c>
      <c r="U290" s="95">
        <v>45414</v>
      </c>
      <c r="V290" s="95">
        <v>45778</v>
      </c>
      <c r="W290" s="98">
        <v>45778</v>
      </c>
      <c r="X290" s="81" t="s">
        <v>492</v>
      </c>
      <c r="Y290" s="99" t="s">
        <v>308</v>
      </c>
      <c r="Z290" s="69"/>
      <c r="AA290" s="34">
        <v>0.66</v>
      </c>
      <c r="AB290" s="34">
        <v>0.5</v>
      </c>
      <c r="AC290" s="35">
        <v>228537217</v>
      </c>
      <c r="AD290" s="36" t="s">
        <v>2403</v>
      </c>
      <c r="AE290" s="79">
        <v>2024</v>
      </c>
    </row>
    <row r="291" spans="1:31" ht="208" x14ac:dyDescent="0.35">
      <c r="A291" s="64" t="s">
        <v>317</v>
      </c>
      <c r="B291" s="70" t="s">
        <v>506</v>
      </c>
      <c r="C291" s="70" t="s">
        <v>63</v>
      </c>
      <c r="D291" s="70" t="s">
        <v>526</v>
      </c>
      <c r="E291" s="66" t="s">
        <v>1231</v>
      </c>
      <c r="F291" s="95">
        <v>45414</v>
      </c>
      <c r="G291" s="65" t="s">
        <v>150</v>
      </c>
      <c r="H291" s="94" t="s">
        <v>1227</v>
      </c>
      <c r="I291" s="3">
        <v>476000000</v>
      </c>
      <c r="J291" s="97" t="s">
        <v>84</v>
      </c>
      <c r="K291" s="73">
        <v>900846824</v>
      </c>
      <c r="L291" s="65" t="s">
        <v>120</v>
      </c>
      <c r="M291" s="70" t="s">
        <v>1232</v>
      </c>
      <c r="N291" s="68" t="s">
        <v>357</v>
      </c>
      <c r="O291" s="3"/>
      <c r="P291" s="74">
        <f>+Tabla1513[[#This Row],[VALOR INICIAL DEL CONTRATO CON IVA]]+Tabla1513[[#This Row],[VALOR DE LAS ADICIONES CON IVA]]</f>
        <v>476000000</v>
      </c>
      <c r="Q291" s="45">
        <v>364</v>
      </c>
      <c r="R291" s="68" t="s">
        <v>357</v>
      </c>
      <c r="S291" s="75"/>
      <c r="T291" s="76" t="s">
        <v>357</v>
      </c>
      <c r="U291" s="95">
        <v>45414</v>
      </c>
      <c r="V291" s="95">
        <v>45778</v>
      </c>
      <c r="W291" s="98">
        <v>45778</v>
      </c>
      <c r="X291" s="81" t="s">
        <v>492</v>
      </c>
      <c r="Y291" s="99" t="s">
        <v>308</v>
      </c>
      <c r="Z291" s="69"/>
      <c r="AA291" s="34">
        <v>0.66</v>
      </c>
      <c r="AB291" s="34">
        <v>0.5</v>
      </c>
      <c r="AC291" s="35">
        <v>488023475</v>
      </c>
      <c r="AD291" s="36" t="s">
        <v>2404</v>
      </c>
      <c r="AE291" s="79">
        <v>2024</v>
      </c>
    </row>
    <row r="292" spans="1:31" ht="169" x14ac:dyDescent="0.35">
      <c r="A292" s="64" t="s">
        <v>317</v>
      </c>
      <c r="B292" s="70" t="s">
        <v>506</v>
      </c>
      <c r="C292" s="70" t="s">
        <v>63</v>
      </c>
      <c r="D292" s="70" t="s">
        <v>526</v>
      </c>
      <c r="E292" s="66" t="s">
        <v>1233</v>
      </c>
      <c r="F292" s="95">
        <v>45414</v>
      </c>
      <c r="G292" s="65" t="s">
        <v>150</v>
      </c>
      <c r="H292" s="94" t="s">
        <v>1210</v>
      </c>
      <c r="I292" s="3">
        <v>238000000</v>
      </c>
      <c r="J292" s="97" t="s">
        <v>84</v>
      </c>
      <c r="K292" s="73">
        <v>900639479</v>
      </c>
      <c r="L292" s="65" t="s">
        <v>97</v>
      </c>
      <c r="M292" s="70" t="s">
        <v>1234</v>
      </c>
      <c r="N292" s="68" t="s">
        <v>357</v>
      </c>
      <c r="O292" s="3"/>
      <c r="P292" s="74">
        <f>+Tabla1513[[#This Row],[VALOR INICIAL DEL CONTRATO CON IVA]]+Tabla1513[[#This Row],[VALOR DE LAS ADICIONES CON IVA]]</f>
        <v>238000000</v>
      </c>
      <c r="Q292" s="45">
        <v>364</v>
      </c>
      <c r="R292" s="68" t="s">
        <v>357</v>
      </c>
      <c r="S292" s="75"/>
      <c r="T292" s="76" t="s">
        <v>357</v>
      </c>
      <c r="U292" s="95">
        <v>45414</v>
      </c>
      <c r="V292" s="95">
        <v>45778</v>
      </c>
      <c r="W292" s="98">
        <v>45778</v>
      </c>
      <c r="X292" s="81" t="s">
        <v>492</v>
      </c>
      <c r="Y292" s="99" t="s">
        <v>308</v>
      </c>
      <c r="Z292" s="69"/>
      <c r="AA292" s="34">
        <v>0.66</v>
      </c>
      <c r="AB292" s="34">
        <v>0.5</v>
      </c>
      <c r="AC292" s="35">
        <v>177630303</v>
      </c>
      <c r="AD292" s="36" t="s">
        <v>2405</v>
      </c>
      <c r="AE292" s="79">
        <v>2024</v>
      </c>
    </row>
    <row r="293" spans="1:31" ht="208" x14ac:dyDescent="0.35">
      <c r="A293" s="64" t="s">
        <v>317</v>
      </c>
      <c r="B293" s="70" t="s">
        <v>506</v>
      </c>
      <c r="C293" s="70" t="s">
        <v>63</v>
      </c>
      <c r="D293" s="70" t="s">
        <v>526</v>
      </c>
      <c r="E293" s="66" t="s">
        <v>1235</v>
      </c>
      <c r="F293" s="95">
        <v>45414</v>
      </c>
      <c r="G293" s="65" t="s">
        <v>150</v>
      </c>
      <c r="H293" s="94" t="s">
        <v>1227</v>
      </c>
      <c r="I293" s="3">
        <v>476000000</v>
      </c>
      <c r="J293" s="97" t="s">
        <v>84</v>
      </c>
      <c r="K293" s="73">
        <v>900988897</v>
      </c>
      <c r="L293" s="65" t="s">
        <v>108</v>
      </c>
      <c r="M293" s="70" t="s">
        <v>1236</v>
      </c>
      <c r="N293" s="68" t="s">
        <v>357</v>
      </c>
      <c r="O293" s="3"/>
      <c r="P293" s="74">
        <f>+Tabla1513[[#This Row],[VALOR INICIAL DEL CONTRATO CON IVA]]+Tabla1513[[#This Row],[VALOR DE LAS ADICIONES CON IVA]]</f>
        <v>476000000</v>
      </c>
      <c r="Q293" s="45">
        <v>364</v>
      </c>
      <c r="R293" s="68" t="s">
        <v>357</v>
      </c>
      <c r="S293" s="75"/>
      <c r="T293" s="76" t="s">
        <v>357</v>
      </c>
      <c r="U293" s="95">
        <v>45414</v>
      </c>
      <c r="V293" s="95">
        <v>45778</v>
      </c>
      <c r="W293" s="98">
        <v>45778</v>
      </c>
      <c r="X293" s="81" t="s">
        <v>492</v>
      </c>
      <c r="Y293" s="99" t="s">
        <v>308</v>
      </c>
      <c r="Z293" s="69"/>
      <c r="AA293" s="34">
        <v>0.66</v>
      </c>
      <c r="AB293" s="34">
        <v>0.5</v>
      </c>
      <c r="AC293" s="35">
        <v>303317502</v>
      </c>
      <c r="AD293" s="36" t="s">
        <v>2406</v>
      </c>
      <c r="AE293" s="79">
        <v>2024</v>
      </c>
    </row>
    <row r="294" spans="1:31" ht="169" x14ac:dyDescent="0.35">
      <c r="A294" s="64" t="s">
        <v>317</v>
      </c>
      <c r="B294" s="70" t="s">
        <v>506</v>
      </c>
      <c r="C294" s="70" t="s">
        <v>63</v>
      </c>
      <c r="D294" s="70" t="s">
        <v>526</v>
      </c>
      <c r="E294" s="66" t="s">
        <v>1237</v>
      </c>
      <c r="F294" s="95">
        <v>45414</v>
      </c>
      <c r="G294" s="65" t="s">
        <v>150</v>
      </c>
      <c r="H294" s="94" t="s">
        <v>1210</v>
      </c>
      <c r="I294" s="3">
        <v>119000000</v>
      </c>
      <c r="J294" s="97" t="s">
        <v>84</v>
      </c>
      <c r="K294" s="73">
        <v>901315864</v>
      </c>
      <c r="L294" s="65" t="s">
        <v>120</v>
      </c>
      <c r="M294" s="70" t="s">
        <v>1238</v>
      </c>
      <c r="N294" s="68" t="s">
        <v>357</v>
      </c>
      <c r="O294" s="3"/>
      <c r="P294" s="74">
        <f>+Tabla1513[[#This Row],[VALOR INICIAL DEL CONTRATO CON IVA]]+Tabla1513[[#This Row],[VALOR DE LAS ADICIONES CON IVA]]</f>
        <v>119000000</v>
      </c>
      <c r="Q294" s="45">
        <v>364</v>
      </c>
      <c r="R294" s="68" t="s">
        <v>357</v>
      </c>
      <c r="S294" s="75"/>
      <c r="T294" s="76" t="s">
        <v>357</v>
      </c>
      <c r="U294" s="95">
        <v>45414</v>
      </c>
      <c r="V294" s="95">
        <v>45778</v>
      </c>
      <c r="W294" s="98">
        <v>45778</v>
      </c>
      <c r="X294" s="81" t="s">
        <v>492</v>
      </c>
      <c r="Y294" s="99" t="s">
        <v>308</v>
      </c>
      <c r="Z294" s="69"/>
      <c r="AA294" s="34">
        <v>0.66</v>
      </c>
      <c r="AB294" s="34">
        <v>0.5</v>
      </c>
      <c r="AC294" s="35">
        <v>217567441</v>
      </c>
      <c r="AD294" s="36" t="s">
        <v>2407</v>
      </c>
      <c r="AE294" s="79">
        <v>2024</v>
      </c>
    </row>
    <row r="295" spans="1:31" ht="208" x14ac:dyDescent="0.35">
      <c r="A295" s="64" t="s">
        <v>317</v>
      </c>
      <c r="B295" s="70" t="s">
        <v>506</v>
      </c>
      <c r="C295" s="70" t="s">
        <v>63</v>
      </c>
      <c r="D295" s="70" t="s">
        <v>526</v>
      </c>
      <c r="E295" s="66" t="s">
        <v>1239</v>
      </c>
      <c r="F295" s="95">
        <v>45414</v>
      </c>
      <c r="G295" s="65" t="s">
        <v>150</v>
      </c>
      <c r="H295" s="94" t="s">
        <v>1227</v>
      </c>
      <c r="I295" s="3">
        <v>476000000</v>
      </c>
      <c r="J295" s="97" t="s">
        <v>84</v>
      </c>
      <c r="K295" s="73">
        <v>901221135</v>
      </c>
      <c r="L295" s="65" t="s">
        <v>97</v>
      </c>
      <c r="M295" s="70" t="s">
        <v>1240</v>
      </c>
      <c r="N295" s="68" t="s">
        <v>357</v>
      </c>
      <c r="O295" s="3"/>
      <c r="P295" s="74">
        <f>+Tabla1513[[#This Row],[VALOR INICIAL DEL CONTRATO CON IVA]]+Tabla1513[[#This Row],[VALOR DE LAS ADICIONES CON IVA]]</f>
        <v>476000000</v>
      </c>
      <c r="Q295" s="45">
        <v>364</v>
      </c>
      <c r="R295" s="68" t="s">
        <v>357</v>
      </c>
      <c r="S295" s="75"/>
      <c r="T295" s="76" t="s">
        <v>357</v>
      </c>
      <c r="U295" s="95">
        <v>45414</v>
      </c>
      <c r="V295" s="95">
        <v>45778</v>
      </c>
      <c r="W295" s="98">
        <v>45778</v>
      </c>
      <c r="X295" s="81" t="s">
        <v>492</v>
      </c>
      <c r="Y295" s="99" t="s">
        <v>308</v>
      </c>
      <c r="Z295" s="69"/>
      <c r="AA295" s="34">
        <v>0.66</v>
      </c>
      <c r="AB295" s="34">
        <v>0.5</v>
      </c>
      <c r="AC295" s="35">
        <v>294224855</v>
      </c>
      <c r="AD295" s="36" t="s">
        <v>2408</v>
      </c>
      <c r="AE295" s="79">
        <v>2024</v>
      </c>
    </row>
    <row r="296" spans="1:31" ht="208" x14ac:dyDescent="0.35">
      <c r="A296" s="64" t="s">
        <v>317</v>
      </c>
      <c r="B296" s="70" t="s">
        <v>506</v>
      </c>
      <c r="C296" s="70" t="s">
        <v>63</v>
      </c>
      <c r="D296" s="70" t="s">
        <v>526</v>
      </c>
      <c r="E296" s="66" t="s">
        <v>1241</v>
      </c>
      <c r="F296" s="95">
        <v>45414</v>
      </c>
      <c r="G296" s="65" t="s">
        <v>150</v>
      </c>
      <c r="H296" s="94" t="s">
        <v>1227</v>
      </c>
      <c r="I296" s="3">
        <v>238000000</v>
      </c>
      <c r="J296" s="97" t="s">
        <v>84</v>
      </c>
      <c r="K296" s="73">
        <v>900448013</v>
      </c>
      <c r="L296" s="65" t="s">
        <v>108</v>
      </c>
      <c r="M296" s="70" t="s">
        <v>1242</v>
      </c>
      <c r="N296" s="68" t="s">
        <v>357</v>
      </c>
      <c r="O296" s="3"/>
      <c r="P296" s="74">
        <f>+Tabla1513[[#This Row],[VALOR INICIAL DEL CONTRATO CON IVA]]+Tabla1513[[#This Row],[VALOR DE LAS ADICIONES CON IVA]]</f>
        <v>238000000</v>
      </c>
      <c r="Q296" s="45">
        <v>364</v>
      </c>
      <c r="R296" s="68" t="s">
        <v>357</v>
      </c>
      <c r="S296" s="75"/>
      <c r="T296" s="76" t="s">
        <v>357</v>
      </c>
      <c r="U296" s="95">
        <v>45414</v>
      </c>
      <c r="V296" s="95">
        <v>45778</v>
      </c>
      <c r="W296" s="98">
        <v>45778</v>
      </c>
      <c r="X296" s="81" t="s">
        <v>492</v>
      </c>
      <c r="Y296" s="99" t="s">
        <v>308</v>
      </c>
      <c r="Z296" s="69"/>
      <c r="AA296" s="34">
        <v>0.66</v>
      </c>
      <c r="AB296" s="34">
        <v>0.5</v>
      </c>
      <c r="AC296" s="35">
        <v>264279801</v>
      </c>
      <c r="AD296" s="36" t="s">
        <v>2409</v>
      </c>
      <c r="AE296" s="79">
        <v>2024</v>
      </c>
    </row>
    <row r="297" spans="1:31" ht="208" x14ac:dyDescent="0.35">
      <c r="A297" s="64" t="s">
        <v>317</v>
      </c>
      <c r="B297" s="70" t="s">
        <v>506</v>
      </c>
      <c r="C297" s="70" t="s">
        <v>63</v>
      </c>
      <c r="D297" s="70" t="s">
        <v>526</v>
      </c>
      <c r="E297" s="66" t="s">
        <v>1243</v>
      </c>
      <c r="F297" s="95">
        <v>45414</v>
      </c>
      <c r="G297" s="65" t="s">
        <v>150</v>
      </c>
      <c r="H297" s="94" t="s">
        <v>1227</v>
      </c>
      <c r="I297" s="3">
        <v>178500000</v>
      </c>
      <c r="J297" s="97" t="s">
        <v>84</v>
      </c>
      <c r="K297" s="73">
        <v>860070899</v>
      </c>
      <c r="L297" s="65" t="s">
        <v>103</v>
      </c>
      <c r="M297" s="70" t="s">
        <v>1244</v>
      </c>
      <c r="N297" s="68" t="s">
        <v>357</v>
      </c>
      <c r="O297" s="3"/>
      <c r="P297" s="74">
        <f>+Tabla1513[[#This Row],[VALOR INICIAL DEL CONTRATO CON IVA]]+Tabla1513[[#This Row],[VALOR DE LAS ADICIONES CON IVA]]</f>
        <v>178500000</v>
      </c>
      <c r="Q297" s="45">
        <v>364</v>
      </c>
      <c r="R297" s="68" t="s">
        <v>357</v>
      </c>
      <c r="S297" s="75"/>
      <c r="T297" s="76" t="s">
        <v>357</v>
      </c>
      <c r="U297" s="95">
        <v>45427</v>
      </c>
      <c r="V297" s="95">
        <v>45791</v>
      </c>
      <c r="W297" s="98">
        <v>45791</v>
      </c>
      <c r="X297" s="81" t="s">
        <v>492</v>
      </c>
      <c r="Y297" s="99" t="s">
        <v>308</v>
      </c>
      <c r="Z297" s="69"/>
      <c r="AA297" s="34">
        <v>0.66</v>
      </c>
      <c r="AB297" s="34">
        <v>0.5</v>
      </c>
      <c r="AC297" s="35">
        <v>50056320</v>
      </c>
      <c r="AD297" s="36" t="s">
        <v>2410</v>
      </c>
      <c r="AE297" s="79">
        <v>2024</v>
      </c>
    </row>
    <row r="298" spans="1:31" ht="208" x14ac:dyDescent="0.35">
      <c r="A298" s="64" t="s">
        <v>317</v>
      </c>
      <c r="B298" s="70" t="s">
        <v>506</v>
      </c>
      <c r="C298" s="70" t="s">
        <v>63</v>
      </c>
      <c r="D298" s="70" t="s">
        <v>526</v>
      </c>
      <c r="E298" s="66" t="s">
        <v>1245</v>
      </c>
      <c r="F298" s="95">
        <v>45414</v>
      </c>
      <c r="G298" s="65" t="s">
        <v>150</v>
      </c>
      <c r="H298" s="94" t="s">
        <v>1227</v>
      </c>
      <c r="I298" s="3">
        <v>476000000</v>
      </c>
      <c r="J298" s="97" t="s">
        <v>84</v>
      </c>
      <c r="K298" s="73">
        <v>900724711</v>
      </c>
      <c r="L298" s="65" t="s">
        <v>85</v>
      </c>
      <c r="M298" s="70" t="s">
        <v>1246</v>
      </c>
      <c r="N298" s="68" t="s">
        <v>357</v>
      </c>
      <c r="O298" s="3"/>
      <c r="P298" s="74">
        <f>+Tabla1513[[#This Row],[VALOR INICIAL DEL CONTRATO CON IVA]]+Tabla1513[[#This Row],[VALOR DE LAS ADICIONES CON IVA]]</f>
        <v>476000000</v>
      </c>
      <c r="Q298" s="45">
        <v>364</v>
      </c>
      <c r="R298" s="68" t="s">
        <v>357</v>
      </c>
      <c r="S298" s="75"/>
      <c r="T298" s="76" t="s">
        <v>357</v>
      </c>
      <c r="U298" s="95">
        <v>45414</v>
      </c>
      <c r="V298" s="95">
        <v>45778</v>
      </c>
      <c r="W298" s="98">
        <v>45778</v>
      </c>
      <c r="X298" s="81" t="s">
        <v>492</v>
      </c>
      <c r="Y298" s="99" t="s">
        <v>308</v>
      </c>
      <c r="Z298" s="69"/>
      <c r="AA298" s="34">
        <v>0.66</v>
      </c>
      <c r="AB298" s="34">
        <v>0.5</v>
      </c>
      <c r="AC298" s="35">
        <v>1292763108</v>
      </c>
      <c r="AD298" s="36" t="s">
        <v>2411</v>
      </c>
      <c r="AE298" s="79">
        <v>2024</v>
      </c>
    </row>
    <row r="299" spans="1:31" ht="208" x14ac:dyDescent="0.35">
      <c r="A299" s="64" t="s">
        <v>317</v>
      </c>
      <c r="B299" s="70" t="s">
        <v>506</v>
      </c>
      <c r="C299" s="70" t="s">
        <v>63</v>
      </c>
      <c r="D299" s="70" t="s">
        <v>526</v>
      </c>
      <c r="E299" s="66" t="s">
        <v>1247</v>
      </c>
      <c r="F299" s="95">
        <v>45414</v>
      </c>
      <c r="G299" s="65" t="s">
        <v>150</v>
      </c>
      <c r="H299" s="94" t="s">
        <v>1227</v>
      </c>
      <c r="I299" s="3">
        <v>238000000</v>
      </c>
      <c r="J299" s="97" t="s">
        <v>84</v>
      </c>
      <c r="K299" s="73">
        <v>901249547</v>
      </c>
      <c r="L299" s="65" t="s">
        <v>111</v>
      </c>
      <c r="M299" s="70" t="s">
        <v>1248</v>
      </c>
      <c r="N299" s="68" t="s">
        <v>357</v>
      </c>
      <c r="O299" s="3"/>
      <c r="P299" s="74">
        <f>+Tabla1513[[#This Row],[VALOR INICIAL DEL CONTRATO CON IVA]]+Tabla1513[[#This Row],[VALOR DE LAS ADICIONES CON IVA]]</f>
        <v>238000000</v>
      </c>
      <c r="Q299" s="45">
        <v>364</v>
      </c>
      <c r="R299" s="68" t="s">
        <v>357</v>
      </c>
      <c r="S299" s="75"/>
      <c r="T299" s="76" t="s">
        <v>357</v>
      </c>
      <c r="U299" s="95">
        <v>45414</v>
      </c>
      <c r="V299" s="95">
        <v>45778</v>
      </c>
      <c r="W299" s="98">
        <v>45778</v>
      </c>
      <c r="X299" s="81" t="s">
        <v>492</v>
      </c>
      <c r="Y299" s="99" t="s">
        <v>308</v>
      </c>
      <c r="Z299" s="69"/>
      <c r="AA299" s="34">
        <v>0.66</v>
      </c>
      <c r="AB299" s="34">
        <v>0.5</v>
      </c>
      <c r="AC299" s="35">
        <v>71867795</v>
      </c>
      <c r="AD299" s="36" t="s">
        <v>2412</v>
      </c>
      <c r="AE299" s="79">
        <v>2024</v>
      </c>
    </row>
    <row r="300" spans="1:31" ht="208" x14ac:dyDescent="0.35">
      <c r="A300" s="64" t="s">
        <v>317</v>
      </c>
      <c r="B300" s="70" t="s">
        <v>506</v>
      </c>
      <c r="C300" s="70" t="s">
        <v>63</v>
      </c>
      <c r="D300" s="70" t="s">
        <v>526</v>
      </c>
      <c r="E300" s="66" t="s">
        <v>1249</v>
      </c>
      <c r="F300" s="95">
        <v>45414</v>
      </c>
      <c r="G300" s="65" t="s">
        <v>150</v>
      </c>
      <c r="H300" s="94" t="s">
        <v>1227</v>
      </c>
      <c r="I300" s="3">
        <v>357000000</v>
      </c>
      <c r="J300" s="97" t="s">
        <v>84</v>
      </c>
      <c r="K300" s="73">
        <v>900333669</v>
      </c>
      <c r="L300" s="65" t="s">
        <v>85</v>
      </c>
      <c r="M300" s="70" t="s">
        <v>1250</v>
      </c>
      <c r="N300" s="68" t="s">
        <v>357</v>
      </c>
      <c r="O300" s="3"/>
      <c r="P300" s="74">
        <f>+Tabla1513[[#This Row],[VALOR INICIAL DEL CONTRATO CON IVA]]+Tabla1513[[#This Row],[VALOR DE LAS ADICIONES CON IVA]]</f>
        <v>357000000</v>
      </c>
      <c r="Q300" s="45">
        <v>364</v>
      </c>
      <c r="R300" s="68" t="s">
        <v>357</v>
      </c>
      <c r="S300" s="75"/>
      <c r="T300" s="76" t="s">
        <v>357</v>
      </c>
      <c r="U300" s="95">
        <v>45414</v>
      </c>
      <c r="V300" s="95">
        <v>45778</v>
      </c>
      <c r="W300" s="98">
        <v>45778</v>
      </c>
      <c r="X300" s="81" t="s">
        <v>492</v>
      </c>
      <c r="Y300" s="99" t="s">
        <v>308</v>
      </c>
      <c r="Z300" s="69"/>
      <c r="AA300" s="34">
        <v>0.66</v>
      </c>
      <c r="AB300" s="34">
        <v>0.5</v>
      </c>
      <c r="AC300" s="35">
        <v>208869138</v>
      </c>
      <c r="AD300" s="36" t="s">
        <v>2413</v>
      </c>
      <c r="AE300" s="79">
        <v>2024</v>
      </c>
    </row>
    <row r="301" spans="1:31" ht="208" x14ac:dyDescent="0.35">
      <c r="A301" s="64" t="s">
        <v>317</v>
      </c>
      <c r="B301" s="70" t="s">
        <v>506</v>
      </c>
      <c r="C301" s="70" t="s">
        <v>63</v>
      </c>
      <c r="D301" s="70" t="s">
        <v>526</v>
      </c>
      <c r="E301" s="66" t="s">
        <v>1251</v>
      </c>
      <c r="F301" s="95">
        <v>45414</v>
      </c>
      <c r="G301" s="65" t="s">
        <v>150</v>
      </c>
      <c r="H301" s="94" t="s">
        <v>1227</v>
      </c>
      <c r="I301" s="3">
        <v>238000000</v>
      </c>
      <c r="J301" s="97" t="s">
        <v>84</v>
      </c>
      <c r="K301" s="73">
        <v>900708605</v>
      </c>
      <c r="L301" s="65" t="s">
        <v>85</v>
      </c>
      <c r="M301" s="70" t="s">
        <v>1252</v>
      </c>
      <c r="N301" s="68" t="s">
        <v>357</v>
      </c>
      <c r="O301" s="3"/>
      <c r="P301" s="74">
        <f>+Tabla1513[[#This Row],[VALOR INICIAL DEL CONTRATO CON IVA]]+Tabla1513[[#This Row],[VALOR DE LAS ADICIONES CON IVA]]</f>
        <v>238000000</v>
      </c>
      <c r="Q301" s="45">
        <v>364</v>
      </c>
      <c r="R301" s="68" t="s">
        <v>357</v>
      </c>
      <c r="S301" s="75"/>
      <c r="T301" s="76" t="s">
        <v>357</v>
      </c>
      <c r="U301" s="95">
        <v>45414</v>
      </c>
      <c r="V301" s="95">
        <v>45778</v>
      </c>
      <c r="W301" s="98">
        <v>45778</v>
      </c>
      <c r="X301" s="81" t="s">
        <v>492</v>
      </c>
      <c r="Y301" s="99" t="s">
        <v>308</v>
      </c>
      <c r="Z301" s="69"/>
      <c r="AA301" s="34">
        <v>0.66</v>
      </c>
      <c r="AB301" s="34">
        <v>0.5</v>
      </c>
      <c r="AC301" s="35">
        <v>228679374</v>
      </c>
      <c r="AD301" s="36" t="s">
        <v>2414</v>
      </c>
      <c r="AE301" s="79">
        <v>2024</v>
      </c>
    </row>
    <row r="302" spans="1:31" ht="208" x14ac:dyDescent="0.35">
      <c r="A302" s="64" t="s">
        <v>317</v>
      </c>
      <c r="B302" s="70" t="s">
        <v>506</v>
      </c>
      <c r="C302" s="70" t="s">
        <v>63</v>
      </c>
      <c r="D302" s="70" t="s">
        <v>526</v>
      </c>
      <c r="E302" s="66" t="s">
        <v>1253</v>
      </c>
      <c r="F302" s="95">
        <v>45414</v>
      </c>
      <c r="G302" s="65" t="s">
        <v>150</v>
      </c>
      <c r="H302" s="94" t="s">
        <v>1227</v>
      </c>
      <c r="I302" s="3">
        <v>476000000</v>
      </c>
      <c r="J302" s="97" t="s">
        <v>84</v>
      </c>
      <c r="K302" s="73">
        <v>900881021</v>
      </c>
      <c r="L302" s="65" t="s">
        <v>123</v>
      </c>
      <c r="M302" s="70" t="s">
        <v>1254</v>
      </c>
      <c r="N302" s="68" t="s">
        <v>357</v>
      </c>
      <c r="O302" s="3"/>
      <c r="P302" s="74">
        <f>+Tabla1513[[#This Row],[VALOR INICIAL DEL CONTRATO CON IVA]]+Tabla1513[[#This Row],[VALOR DE LAS ADICIONES CON IVA]]</f>
        <v>476000000</v>
      </c>
      <c r="Q302" s="45">
        <v>364</v>
      </c>
      <c r="R302" s="68" t="s">
        <v>357</v>
      </c>
      <c r="S302" s="75"/>
      <c r="T302" s="76" t="s">
        <v>357</v>
      </c>
      <c r="U302" s="95">
        <v>45414</v>
      </c>
      <c r="V302" s="95">
        <v>45778</v>
      </c>
      <c r="W302" s="98">
        <v>45778</v>
      </c>
      <c r="X302" s="81" t="s">
        <v>492</v>
      </c>
      <c r="Y302" s="99" t="s">
        <v>308</v>
      </c>
      <c r="Z302" s="69"/>
      <c r="AA302" s="34">
        <v>0.66</v>
      </c>
      <c r="AB302" s="34">
        <v>0.5</v>
      </c>
      <c r="AC302" s="35">
        <v>555200125</v>
      </c>
      <c r="AD302" s="36" t="s">
        <v>2415</v>
      </c>
      <c r="AE302" s="79">
        <v>2024</v>
      </c>
    </row>
    <row r="303" spans="1:31" ht="208" x14ac:dyDescent="0.35">
      <c r="A303" s="64" t="s">
        <v>317</v>
      </c>
      <c r="B303" s="70" t="s">
        <v>506</v>
      </c>
      <c r="C303" s="70" t="s">
        <v>63</v>
      </c>
      <c r="D303" s="70" t="s">
        <v>526</v>
      </c>
      <c r="E303" s="66" t="s">
        <v>1255</v>
      </c>
      <c r="F303" s="95">
        <v>45414</v>
      </c>
      <c r="G303" s="65" t="s">
        <v>150</v>
      </c>
      <c r="H303" s="94" t="s">
        <v>1227</v>
      </c>
      <c r="I303" s="3">
        <v>119000000</v>
      </c>
      <c r="J303" s="97" t="s">
        <v>84</v>
      </c>
      <c r="K303" s="73">
        <v>901447396</v>
      </c>
      <c r="L303" s="65" t="s">
        <v>123</v>
      </c>
      <c r="M303" s="70" t="s">
        <v>751</v>
      </c>
      <c r="N303" s="68" t="s">
        <v>357</v>
      </c>
      <c r="O303" s="3"/>
      <c r="P303" s="74">
        <f>+Tabla1513[[#This Row],[VALOR INICIAL DEL CONTRATO CON IVA]]+Tabla1513[[#This Row],[VALOR DE LAS ADICIONES CON IVA]]</f>
        <v>119000000</v>
      </c>
      <c r="Q303" s="45">
        <v>364</v>
      </c>
      <c r="R303" s="68" t="s">
        <v>357</v>
      </c>
      <c r="S303" s="75"/>
      <c r="T303" s="76" t="s">
        <v>357</v>
      </c>
      <c r="U303" s="95">
        <v>45414</v>
      </c>
      <c r="V303" s="95">
        <v>45778</v>
      </c>
      <c r="W303" s="98">
        <v>45778</v>
      </c>
      <c r="X303" s="81" t="s">
        <v>492</v>
      </c>
      <c r="Y303" s="99" t="s">
        <v>308</v>
      </c>
      <c r="Z303" s="69"/>
      <c r="AA303" s="34">
        <v>0.66</v>
      </c>
      <c r="AB303" s="34">
        <v>0.5</v>
      </c>
      <c r="AC303" s="35">
        <v>20117740</v>
      </c>
      <c r="AD303" s="36" t="s">
        <v>2416</v>
      </c>
      <c r="AE303" s="79">
        <v>2024</v>
      </c>
    </row>
    <row r="304" spans="1:31" ht="208" x14ac:dyDescent="0.35">
      <c r="A304" s="64" t="s">
        <v>317</v>
      </c>
      <c r="B304" s="70" t="s">
        <v>506</v>
      </c>
      <c r="C304" s="70" t="s">
        <v>63</v>
      </c>
      <c r="D304" s="70" t="s">
        <v>526</v>
      </c>
      <c r="E304" s="66" t="s">
        <v>1256</v>
      </c>
      <c r="F304" s="95">
        <v>45414</v>
      </c>
      <c r="G304" s="65" t="s">
        <v>150</v>
      </c>
      <c r="H304" s="94" t="s">
        <v>1227</v>
      </c>
      <c r="I304" s="3">
        <v>476000000</v>
      </c>
      <c r="J304" s="97" t="s">
        <v>84</v>
      </c>
      <c r="K304" s="73">
        <v>900701533</v>
      </c>
      <c r="L304" s="65" t="s">
        <v>117</v>
      </c>
      <c r="M304" s="70" t="s">
        <v>1257</v>
      </c>
      <c r="N304" s="68" t="s">
        <v>357</v>
      </c>
      <c r="O304" s="3"/>
      <c r="P304" s="74">
        <f>+Tabla1513[[#This Row],[VALOR INICIAL DEL CONTRATO CON IVA]]+Tabla1513[[#This Row],[VALOR DE LAS ADICIONES CON IVA]]</f>
        <v>476000000</v>
      </c>
      <c r="Q304" s="45">
        <v>364</v>
      </c>
      <c r="R304" s="68" t="s">
        <v>357</v>
      </c>
      <c r="S304" s="75"/>
      <c r="T304" s="76" t="s">
        <v>357</v>
      </c>
      <c r="U304" s="95">
        <v>45414</v>
      </c>
      <c r="V304" s="95">
        <v>45778</v>
      </c>
      <c r="W304" s="98">
        <v>45778</v>
      </c>
      <c r="X304" s="81" t="s">
        <v>492</v>
      </c>
      <c r="Y304" s="99" t="s">
        <v>308</v>
      </c>
      <c r="Z304" s="69"/>
      <c r="AA304" s="34">
        <v>0.66</v>
      </c>
      <c r="AB304" s="34">
        <v>0.5</v>
      </c>
      <c r="AC304" s="35">
        <v>353003558</v>
      </c>
      <c r="AD304" s="36" t="s">
        <v>2417</v>
      </c>
      <c r="AE304" s="79">
        <v>2024</v>
      </c>
    </row>
    <row r="305" spans="1:31" ht="169" x14ac:dyDescent="0.35">
      <c r="A305" s="64" t="s">
        <v>317</v>
      </c>
      <c r="B305" s="70" t="s">
        <v>506</v>
      </c>
      <c r="C305" s="70" t="s">
        <v>63</v>
      </c>
      <c r="D305" s="70" t="s">
        <v>526</v>
      </c>
      <c r="E305" s="66" t="s">
        <v>1258</v>
      </c>
      <c r="F305" s="95">
        <v>45414</v>
      </c>
      <c r="G305" s="65" t="s">
        <v>150</v>
      </c>
      <c r="H305" s="94" t="s">
        <v>1259</v>
      </c>
      <c r="I305" s="3">
        <v>178500000</v>
      </c>
      <c r="J305" s="97" t="s">
        <v>84</v>
      </c>
      <c r="K305" s="73">
        <v>901182653</v>
      </c>
      <c r="L305" s="65" t="s">
        <v>120</v>
      </c>
      <c r="M305" s="70" t="s">
        <v>1260</v>
      </c>
      <c r="N305" s="68" t="s">
        <v>357</v>
      </c>
      <c r="O305" s="3"/>
      <c r="P305" s="74">
        <f>+Tabla1513[[#This Row],[VALOR INICIAL DEL CONTRATO CON IVA]]+Tabla1513[[#This Row],[VALOR DE LAS ADICIONES CON IVA]]</f>
        <v>178500000</v>
      </c>
      <c r="Q305" s="45">
        <v>364</v>
      </c>
      <c r="R305" s="68" t="s">
        <v>357</v>
      </c>
      <c r="S305" s="75"/>
      <c r="T305" s="76" t="s">
        <v>357</v>
      </c>
      <c r="U305" s="95">
        <v>45414</v>
      </c>
      <c r="V305" s="95">
        <v>45778</v>
      </c>
      <c r="W305" s="98">
        <v>45778</v>
      </c>
      <c r="X305" s="81" t="s">
        <v>492</v>
      </c>
      <c r="Y305" s="99" t="s">
        <v>308</v>
      </c>
      <c r="Z305" s="69"/>
      <c r="AA305" s="34">
        <v>0.66</v>
      </c>
      <c r="AB305" s="34">
        <v>0.5</v>
      </c>
      <c r="AC305" s="35">
        <v>293689799</v>
      </c>
      <c r="AD305" s="36" t="s">
        <v>2418</v>
      </c>
      <c r="AE305" s="79">
        <v>2024</v>
      </c>
    </row>
    <row r="306" spans="1:31" ht="208" x14ac:dyDescent="0.35">
      <c r="A306" s="64" t="s">
        <v>317</v>
      </c>
      <c r="B306" s="70" t="s">
        <v>506</v>
      </c>
      <c r="C306" s="70" t="s">
        <v>63</v>
      </c>
      <c r="D306" s="70" t="s">
        <v>526</v>
      </c>
      <c r="E306" s="66" t="s">
        <v>1261</v>
      </c>
      <c r="F306" s="95">
        <v>45414</v>
      </c>
      <c r="G306" s="65" t="s">
        <v>150</v>
      </c>
      <c r="H306" s="94" t="s">
        <v>1227</v>
      </c>
      <c r="I306" s="3">
        <v>357000000</v>
      </c>
      <c r="J306" s="97" t="s">
        <v>84</v>
      </c>
      <c r="K306" s="73">
        <v>900735104</v>
      </c>
      <c r="L306" s="65" t="s">
        <v>117</v>
      </c>
      <c r="M306" s="70" t="s">
        <v>1262</v>
      </c>
      <c r="N306" s="68" t="s">
        <v>306</v>
      </c>
      <c r="O306" s="3">
        <v>342000000</v>
      </c>
      <c r="P306" s="74">
        <f>+Tabla1513[[#This Row],[VALOR INICIAL DEL CONTRATO CON IVA]]+Tabla1513[[#This Row],[VALOR DE LAS ADICIONES CON IVA]]</f>
        <v>699000000</v>
      </c>
      <c r="Q306" s="45">
        <v>243</v>
      </c>
      <c r="R306" s="68" t="s">
        <v>306</v>
      </c>
      <c r="S306" s="75">
        <v>181</v>
      </c>
      <c r="T306" s="76" t="s">
        <v>357</v>
      </c>
      <c r="U306" s="95">
        <v>45414</v>
      </c>
      <c r="V306" s="95">
        <v>45657</v>
      </c>
      <c r="W306" s="98">
        <v>45838</v>
      </c>
      <c r="X306" s="81" t="s">
        <v>492</v>
      </c>
      <c r="Y306" s="99" t="s">
        <v>308</v>
      </c>
      <c r="Z306" s="69"/>
      <c r="AA306" s="34">
        <v>0.66</v>
      </c>
      <c r="AB306" s="34">
        <v>0.5</v>
      </c>
      <c r="AC306" s="35">
        <v>507113372</v>
      </c>
      <c r="AD306" s="36" t="s">
        <v>2419</v>
      </c>
      <c r="AE306" s="79">
        <v>2024</v>
      </c>
    </row>
    <row r="307" spans="1:31" ht="169" x14ac:dyDescent="0.35">
      <c r="A307" s="64" t="s">
        <v>317</v>
      </c>
      <c r="B307" s="70" t="s">
        <v>506</v>
      </c>
      <c r="C307" s="70" t="s">
        <v>63</v>
      </c>
      <c r="D307" s="70" t="s">
        <v>526</v>
      </c>
      <c r="E307" s="66" t="s">
        <v>1263</v>
      </c>
      <c r="F307" s="95">
        <v>45414</v>
      </c>
      <c r="G307" s="65" t="s">
        <v>150</v>
      </c>
      <c r="H307" s="94" t="s">
        <v>1264</v>
      </c>
      <c r="I307" s="3">
        <v>357000000</v>
      </c>
      <c r="J307" s="97" t="s">
        <v>84</v>
      </c>
      <c r="K307" s="73">
        <v>900802434</v>
      </c>
      <c r="L307" s="65" t="s">
        <v>91</v>
      </c>
      <c r="M307" s="70" t="s">
        <v>1265</v>
      </c>
      <c r="N307" s="68" t="s">
        <v>357</v>
      </c>
      <c r="O307" s="3"/>
      <c r="P307" s="74">
        <f>+Tabla1513[[#This Row],[VALOR INICIAL DEL CONTRATO CON IVA]]+Tabla1513[[#This Row],[VALOR DE LAS ADICIONES CON IVA]]</f>
        <v>357000000</v>
      </c>
      <c r="Q307" s="45">
        <v>364</v>
      </c>
      <c r="R307" s="68" t="s">
        <v>357</v>
      </c>
      <c r="S307" s="75"/>
      <c r="T307" s="76" t="s">
        <v>357</v>
      </c>
      <c r="U307" s="95">
        <v>45414</v>
      </c>
      <c r="V307" s="95">
        <v>45778</v>
      </c>
      <c r="W307" s="98">
        <v>45778</v>
      </c>
      <c r="X307" s="81" t="s">
        <v>492</v>
      </c>
      <c r="Y307" s="99" t="s">
        <v>308</v>
      </c>
      <c r="Z307" s="69"/>
      <c r="AA307" s="34">
        <v>0.66</v>
      </c>
      <c r="AB307" s="34">
        <v>0.5</v>
      </c>
      <c r="AC307" s="35">
        <v>404182173</v>
      </c>
      <c r="AD307" s="36" t="s">
        <v>2419</v>
      </c>
      <c r="AE307" s="79">
        <v>2024</v>
      </c>
    </row>
    <row r="308" spans="1:31" ht="58" x14ac:dyDescent="0.35">
      <c r="A308" s="64" t="s">
        <v>317</v>
      </c>
      <c r="B308" s="70" t="s">
        <v>11</v>
      </c>
      <c r="C308" s="70" t="s">
        <v>19</v>
      </c>
      <c r="D308" s="70" t="s">
        <v>526</v>
      </c>
      <c r="E308" s="66" t="s">
        <v>1266</v>
      </c>
      <c r="F308" s="95">
        <v>45414</v>
      </c>
      <c r="G308" s="65" t="s">
        <v>113</v>
      </c>
      <c r="H308" s="94" t="s">
        <v>1267</v>
      </c>
      <c r="I308" s="3">
        <v>5640000</v>
      </c>
      <c r="J308" s="97" t="s">
        <v>84</v>
      </c>
      <c r="K308" s="73">
        <v>800043857</v>
      </c>
      <c r="L308" s="65" t="s">
        <v>91</v>
      </c>
      <c r="M308" s="70" t="s">
        <v>1268</v>
      </c>
      <c r="N308" s="68" t="s">
        <v>357</v>
      </c>
      <c r="O308" s="3"/>
      <c r="P308" s="74">
        <f>+Tabla1513[[#This Row],[VALOR INICIAL DEL CONTRATO CON IVA]]+Tabla1513[[#This Row],[VALOR DE LAS ADICIONES CON IVA]]</f>
        <v>5640000</v>
      </c>
      <c r="Q308" s="45">
        <v>21</v>
      </c>
      <c r="R308" s="68" t="s">
        <v>357</v>
      </c>
      <c r="S308" s="75"/>
      <c r="T308" s="76" t="s">
        <v>357</v>
      </c>
      <c r="U308" s="95">
        <v>45414</v>
      </c>
      <c r="V308" s="95">
        <v>45435</v>
      </c>
      <c r="W308" s="98">
        <v>45435</v>
      </c>
      <c r="X308" s="81" t="s">
        <v>1269</v>
      </c>
      <c r="Y308" s="99" t="s">
        <v>520</v>
      </c>
      <c r="Z308" s="69"/>
      <c r="AA308" s="34">
        <v>1</v>
      </c>
      <c r="AB308" s="34">
        <v>1</v>
      </c>
      <c r="AC308" s="35">
        <v>5640600</v>
      </c>
      <c r="AD308" s="36" t="s">
        <v>2420</v>
      </c>
      <c r="AE308" s="79">
        <v>2024</v>
      </c>
    </row>
    <row r="309" spans="1:31" ht="169" x14ac:dyDescent="0.35">
      <c r="A309" s="64" t="s">
        <v>317</v>
      </c>
      <c r="B309" s="70" t="s">
        <v>506</v>
      </c>
      <c r="C309" s="70" t="s">
        <v>63</v>
      </c>
      <c r="D309" s="70" t="s">
        <v>526</v>
      </c>
      <c r="E309" s="66" t="s">
        <v>1270</v>
      </c>
      <c r="F309" s="95">
        <v>45414</v>
      </c>
      <c r="G309" s="65" t="s">
        <v>150</v>
      </c>
      <c r="H309" s="94" t="s">
        <v>1259</v>
      </c>
      <c r="I309" s="3">
        <v>178500000</v>
      </c>
      <c r="J309" s="97" t="s">
        <v>84</v>
      </c>
      <c r="K309" s="73">
        <v>901344641</v>
      </c>
      <c r="L309" s="65" t="s">
        <v>114</v>
      </c>
      <c r="M309" s="70" t="s">
        <v>1271</v>
      </c>
      <c r="N309" s="68" t="s">
        <v>357</v>
      </c>
      <c r="O309" s="3"/>
      <c r="P309" s="74">
        <f>+Tabla1513[[#This Row],[VALOR INICIAL DEL CONTRATO CON IVA]]+Tabla1513[[#This Row],[VALOR DE LAS ADICIONES CON IVA]]</f>
        <v>178500000</v>
      </c>
      <c r="Q309" s="45">
        <v>364</v>
      </c>
      <c r="R309" s="68" t="s">
        <v>357</v>
      </c>
      <c r="S309" s="75"/>
      <c r="T309" s="76" t="s">
        <v>357</v>
      </c>
      <c r="U309" s="95">
        <v>45414</v>
      </c>
      <c r="V309" s="95">
        <v>45778</v>
      </c>
      <c r="W309" s="98">
        <v>45778</v>
      </c>
      <c r="X309" s="81" t="s">
        <v>492</v>
      </c>
      <c r="Y309" s="99" t="s">
        <v>308</v>
      </c>
      <c r="Z309" s="69"/>
      <c r="AA309" s="34">
        <v>0.66</v>
      </c>
      <c r="AB309" s="34">
        <v>0.5</v>
      </c>
      <c r="AC309" s="35">
        <v>840798095</v>
      </c>
      <c r="AD309" s="36" t="s">
        <v>2421</v>
      </c>
      <c r="AE309" s="79">
        <v>2024</v>
      </c>
    </row>
    <row r="310" spans="1:31" ht="169" x14ac:dyDescent="0.35">
      <c r="A310" s="64" t="s">
        <v>317</v>
      </c>
      <c r="B310" s="70" t="s">
        <v>506</v>
      </c>
      <c r="C310" s="70" t="s">
        <v>63</v>
      </c>
      <c r="D310" s="70" t="s">
        <v>526</v>
      </c>
      <c r="E310" s="66" t="s">
        <v>1272</v>
      </c>
      <c r="F310" s="95">
        <v>45414</v>
      </c>
      <c r="G310" s="65" t="s">
        <v>150</v>
      </c>
      <c r="H310" s="94" t="s">
        <v>1210</v>
      </c>
      <c r="I310" s="3">
        <v>357000000</v>
      </c>
      <c r="J310" s="97" t="s">
        <v>84</v>
      </c>
      <c r="K310" s="73">
        <v>900592204</v>
      </c>
      <c r="L310" s="65" t="s">
        <v>91</v>
      </c>
      <c r="M310" s="70" t="s">
        <v>1273</v>
      </c>
      <c r="N310" s="68" t="s">
        <v>357</v>
      </c>
      <c r="O310" s="3"/>
      <c r="P310" s="74">
        <f>+Tabla1513[[#This Row],[VALOR INICIAL DEL CONTRATO CON IVA]]+Tabla1513[[#This Row],[VALOR DE LAS ADICIONES CON IVA]]</f>
        <v>357000000</v>
      </c>
      <c r="Q310" s="45">
        <v>364</v>
      </c>
      <c r="R310" s="68" t="s">
        <v>357</v>
      </c>
      <c r="S310" s="75"/>
      <c r="T310" s="76" t="s">
        <v>357</v>
      </c>
      <c r="U310" s="95">
        <v>45414</v>
      </c>
      <c r="V310" s="95">
        <v>45778</v>
      </c>
      <c r="W310" s="98">
        <v>45778</v>
      </c>
      <c r="X310" s="81" t="s">
        <v>492</v>
      </c>
      <c r="Y310" s="99" t="s">
        <v>308</v>
      </c>
      <c r="Z310" s="69"/>
      <c r="AA310" s="34">
        <v>0.66</v>
      </c>
      <c r="AB310" s="34">
        <v>0.5</v>
      </c>
      <c r="AC310" s="35">
        <v>595045806</v>
      </c>
      <c r="AD310" s="36" t="s">
        <v>2422</v>
      </c>
      <c r="AE310" s="79">
        <v>2024</v>
      </c>
    </row>
    <row r="311" spans="1:31" ht="169" x14ac:dyDescent="0.35">
      <c r="A311" s="64" t="s">
        <v>317</v>
      </c>
      <c r="B311" s="70" t="s">
        <v>506</v>
      </c>
      <c r="C311" s="70" t="s">
        <v>63</v>
      </c>
      <c r="D311" s="70" t="s">
        <v>526</v>
      </c>
      <c r="E311" s="66" t="s">
        <v>1274</v>
      </c>
      <c r="F311" s="95">
        <v>45414</v>
      </c>
      <c r="G311" s="65" t="s">
        <v>150</v>
      </c>
      <c r="H311" s="94" t="s">
        <v>1210</v>
      </c>
      <c r="I311" s="3">
        <v>357000000</v>
      </c>
      <c r="J311" s="97" t="s">
        <v>84</v>
      </c>
      <c r="K311" s="73">
        <v>901320859</v>
      </c>
      <c r="L311" s="65" t="s">
        <v>85</v>
      </c>
      <c r="M311" s="70" t="s">
        <v>1275</v>
      </c>
      <c r="N311" s="68" t="s">
        <v>357</v>
      </c>
      <c r="O311" s="3"/>
      <c r="P311" s="74">
        <f>+Tabla1513[[#This Row],[VALOR INICIAL DEL CONTRATO CON IVA]]+Tabla1513[[#This Row],[VALOR DE LAS ADICIONES CON IVA]]</f>
        <v>357000000</v>
      </c>
      <c r="Q311" s="45">
        <v>364</v>
      </c>
      <c r="R311" s="68" t="s">
        <v>357</v>
      </c>
      <c r="S311" s="75"/>
      <c r="T311" s="76" t="s">
        <v>357</v>
      </c>
      <c r="U311" s="95">
        <v>45414</v>
      </c>
      <c r="V311" s="95">
        <v>45778</v>
      </c>
      <c r="W311" s="98">
        <v>45778</v>
      </c>
      <c r="X311" s="81" t="s">
        <v>492</v>
      </c>
      <c r="Y311" s="99" t="s">
        <v>308</v>
      </c>
      <c r="Z311" s="69"/>
      <c r="AA311" s="34">
        <v>0.66</v>
      </c>
      <c r="AB311" s="34">
        <v>0.5</v>
      </c>
      <c r="AC311" s="35">
        <v>134055134</v>
      </c>
      <c r="AD311" s="36" t="s">
        <v>2423</v>
      </c>
      <c r="AE311" s="79">
        <v>2024</v>
      </c>
    </row>
    <row r="312" spans="1:31" ht="117" x14ac:dyDescent="0.35">
      <c r="A312" s="64" t="s">
        <v>317</v>
      </c>
      <c r="B312" s="70" t="s">
        <v>418</v>
      </c>
      <c r="C312" s="70" t="s">
        <v>45</v>
      </c>
      <c r="D312" s="70" t="s">
        <v>526</v>
      </c>
      <c r="E312" s="66" t="s">
        <v>1276</v>
      </c>
      <c r="F312" s="95">
        <v>45414</v>
      </c>
      <c r="G312" s="65" t="s">
        <v>150</v>
      </c>
      <c r="H312" s="94" t="s">
        <v>1277</v>
      </c>
      <c r="I312" s="3">
        <v>19244680</v>
      </c>
      <c r="J312" s="97" t="s">
        <v>96</v>
      </c>
      <c r="K312" s="73">
        <v>79506641</v>
      </c>
      <c r="L312" s="65"/>
      <c r="M312" s="70" t="s">
        <v>742</v>
      </c>
      <c r="N312" s="68" t="s">
        <v>357</v>
      </c>
      <c r="O312" s="3"/>
      <c r="P312" s="74">
        <f>+Tabla1513[[#This Row],[VALOR INICIAL DEL CONTRATO CON IVA]]+Tabla1513[[#This Row],[VALOR DE LAS ADICIONES CON IVA]]</f>
        <v>19244680</v>
      </c>
      <c r="Q312" s="45">
        <v>364</v>
      </c>
      <c r="R312" s="68" t="s">
        <v>357</v>
      </c>
      <c r="S312" s="75"/>
      <c r="T312" s="76" t="s">
        <v>357</v>
      </c>
      <c r="U312" s="95">
        <v>45444</v>
      </c>
      <c r="V312" s="95">
        <v>45808</v>
      </c>
      <c r="W312" s="98">
        <v>45808</v>
      </c>
      <c r="X312" s="81" t="s">
        <v>475</v>
      </c>
      <c r="Y312" s="99" t="s">
        <v>308</v>
      </c>
      <c r="Z312" s="69"/>
      <c r="AA312" s="34">
        <v>0.57999999999999996</v>
      </c>
      <c r="AB312" s="34">
        <v>0.56000000000000005</v>
      </c>
      <c r="AC312" s="35">
        <v>10829000</v>
      </c>
      <c r="AD312" s="36" t="s">
        <v>2424</v>
      </c>
      <c r="AE312" s="79">
        <v>2024</v>
      </c>
    </row>
    <row r="313" spans="1:31" ht="169" x14ac:dyDescent="0.35">
      <c r="A313" s="64" t="s">
        <v>317</v>
      </c>
      <c r="B313" s="70" t="s">
        <v>506</v>
      </c>
      <c r="C313" s="70" t="s">
        <v>63</v>
      </c>
      <c r="D313" s="70" t="s">
        <v>526</v>
      </c>
      <c r="E313" s="66" t="s">
        <v>1278</v>
      </c>
      <c r="F313" s="95">
        <v>45414</v>
      </c>
      <c r="G313" s="65" t="s">
        <v>150</v>
      </c>
      <c r="H313" s="94" t="s">
        <v>1210</v>
      </c>
      <c r="I313" s="3">
        <v>178500000</v>
      </c>
      <c r="J313" s="97" t="s">
        <v>84</v>
      </c>
      <c r="K313" s="73">
        <v>901313312</v>
      </c>
      <c r="L313" s="65" t="s">
        <v>111</v>
      </c>
      <c r="M313" s="70" t="s">
        <v>1279</v>
      </c>
      <c r="N313" s="68" t="s">
        <v>357</v>
      </c>
      <c r="O313" s="3"/>
      <c r="P313" s="74">
        <f>+Tabla1513[[#This Row],[VALOR INICIAL DEL CONTRATO CON IVA]]+Tabla1513[[#This Row],[VALOR DE LAS ADICIONES CON IVA]]</f>
        <v>178500000</v>
      </c>
      <c r="Q313" s="45">
        <v>364</v>
      </c>
      <c r="R313" s="68" t="s">
        <v>357</v>
      </c>
      <c r="S313" s="75"/>
      <c r="T313" s="76" t="s">
        <v>357</v>
      </c>
      <c r="U313" s="95">
        <v>45414</v>
      </c>
      <c r="V313" s="95">
        <v>45778</v>
      </c>
      <c r="W313" s="98">
        <v>45778</v>
      </c>
      <c r="X313" s="81" t="s">
        <v>492</v>
      </c>
      <c r="Y313" s="99" t="s">
        <v>308</v>
      </c>
      <c r="Z313" s="69"/>
      <c r="AA313" s="34">
        <v>0.66</v>
      </c>
      <c r="AB313" s="34">
        <v>0.5</v>
      </c>
      <c r="AC313" s="35">
        <v>270843165</v>
      </c>
      <c r="AD313" s="36" t="s">
        <v>2425</v>
      </c>
      <c r="AE313" s="79">
        <v>2024</v>
      </c>
    </row>
    <row r="314" spans="1:31" ht="169" x14ac:dyDescent="0.35">
      <c r="A314" s="64" t="s">
        <v>317</v>
      </c>
      <c r="B314" s="70" t="s">
        <v>506</v>
      </c>
      <c r="C314" s="70" t="s">
        <v>63</v>
      </c>
      <c r="D314" s="70" t="s">
        <v>526</v>
      </c>
      <c r="E314" s="66" t="s">
        <v>1280</v>
      </c>
      <c r="F314" s="95">
        <v>45414</v>
      </c>
      <c r="G314" s="65" t="s">
        <v>150</v>
      </c>
      <c r="H314" s="94" t="s">
        <v>1210</v>
      </c>
      <c r="I314" s="3">
        <v>119000000</v>
      </c>
      <c r="J314" s="97" t="s">
        <v>84</v>
      </c>
      <c r="K314" s="73">
        <v>901048445</v>
      </c>
      <c r="L314" s="65" t="s">
        <v>91</v>
      </c>
      <c r="M314" s="70" t="s">
        <v>1281</v>
      </c>
      <c r="N314" s="68" t="s">
        <v>357</v>
      </c>
      <c r="O314" s="3"/>
      <c r="P314" s="74">
        <f>+Tabla1513[[#This Row],[VALOR INICIAL DEL CONTRATO CON IVA]]+Tabla1513[[#This Row],[VALOR DE LAS ADICIONES CON IVA]]</f>
        <v>119000000</v>
      </c>
      <c r="Q314" s="45">
        <v>364</v>
      </c>
      <c r="R314" s="68" t="s">
        <v>357</v>
      </c>
      <c r="S314" s="75"/>
      <c r="T314" s="76" t="s">
        <v>357</v>
      </c>
      <c r="U314" s="95">
        <v>45414</v>
      </c>
      <c r="V314" s="95">
        <v>45778</v>
      </c>
      <c r="W314" s="98">
        <v>45778</v>
      </c>
      <c r="X314" s="81" t="s">
        <v>492</v>
      </c>
      <c r="Y314" s="99" t="s">
        <v>308</v>
      </c>
      <c r="Z314" s="69"/>
      <c r="AA314" s="34">
        <v>0.66</v>
      </c>
      <c r="AB314" s="34">
        <v>0.5</v>
      </c>
      <c r="AC314" s="35">
        <v>969023123</v>
      </c>
      <c r="AD314" s="36" t="s">
        <v>2426</v>
      </c>
      <c r="AE314" s="79">
        <v>2024</v>
      </c>
    </row>
    <row r="315" spans="1:31" ht="169" x14ac:dyDescent="0.35">
      <c r="A315" s="64" t="s">
        <v>317</v>
      </c>
      <c r="B315" s="70" t="s">
        <v>506</v>
      </c>
      <c r="C315" s="70" t="s">
        <v>63</v>
      </c>
      <c r="D315" s="70" t="s">
        <v>526</v>
      </c>
      <c r="E315" s="66" t="s">
        <v>1282</v>
      </c>
      <c r="F315" s="95">
        <v>45414</v>
      </c>
      <c r="G315" s="65" t="s">
        <v>150</v>
      </c>
      <c r="H315" s="94" t="s">
        <v>1210</v>
      </c>
      <c r="I315" s="3">
        <v>357000000</v>
      </c>
      <c r="J315" s="97" t="s">
        <v>84</v>
      </c>
      <c r="K315" s="73">
        <v>900879837</v>
      </c>
      <c r="L315" s="65" t="s">
        <v>111</v>
      </c>
      <c r="M315" s="70" t="s">
        <v>1283</v>
      </c>
      <c r="N315" s="68" t="s">
        <v>357</v>
      </c>
      <c r="O315" s="3"/>
      <c r="P315" s="74">
        <f>+Tabla1513[[#This Row],[VALOR INICIAL DEL CONTRATO CON IVA]]+Tabla1513[[#This Row],[VALOR DE LAS ADICIONES CON IVA]]</f>
        <v>357000000</v>
      </c>
      <c r="Q315" s="45">
        <v>364</v>
      </c>
      <c r="R315" s="68" t="s">
        <v>357</v>
      </c>
      <c r="S315" s="75"/>
      <c r="T315" s="76" t="s">
        <v>357</v>
      </c>
      <c r="U315" s="95">
        <v>45414</v>
      </c>
      <c r="V315" s="95">
        <v>45778</v>
      </c>
      <c r="W315" s="98">
        <v>45778</v>
      </c>
      <c r="X315" s="81" t="s">
        <v>492</v>
      </c>
      <c r="Y315" s="99" t="s">
        <v>308</v>
      </c>
      <c r="Z315" s="69"/>
      <c r="AA315" s="34">
        <v>0.66</v>
      </c>
      <c r="AB315" s="34">
        <v>0.5</v>
      </c>
      <c r="AC315" s="35">
        <v>207933093</v>
      </c>
      <c r="AD315" s="36" t="s">
        <v>2427</v>
      </c>
      <c r="AE315" s="79">
        <v>2024</v>
      </c>
    </row>
    <row r="316" spans="1:31" ht="169" x14ac:dyDescent="0.35">
      <c r="A316" s="64" t="s">
        <v>317</v>
      </c>
      <c r="B316" s="70" t="s">
        <v>506</v>
      </c>
      <c r="C316" s="70" t="s">
        <v>63</v>
      </c>
      <c r="D316" s="70" t="s">
        <v>526</v>
      </c>
      <c r="E316" s="66" t="s">
        <v>1284</v>
      </c>
      <c r="F316" s="95">
        <v>45415</v>
      </c>
      <c r="G316" s="65" t="s">
        <v>150</v>
      </c>
      <c r="H316" s="94" t="s">
        <v>1210</v>
      </c>
      <c r="I316" s="3">
        <v>476000000</v>
      </c>
      <c r="J316" s="97" t="s">
        <v>84</v>
      </c>
      <c r="K316" s="73">
        <v>900710007</v>
      </c>
      <c r="L316" s="65" t="s">
        <v>97</v>
      </c>
      <c r="M316" s="70" t="s">
        <v>1285</v>
      </c>
      <c r="N316" s="68" t="s">
        <v>357</v>
      </c>
      <c r="O316" s="3"/>
      <c r="P316" s="74">
        <f>+Tabla1513[[#This Row],[VALOR INICIAL DEL CONTRATO CON IVA]]+Tabla1513[[#This Row],[VALOR DE LAS ADICIONES CON IVA]]</f>
        <v>476000000</v>
      </c>
      <c r="Q316" s="45">
        <v>365</v>
      </c>
      <c r="R316" s="68" t="s">
        <v>357</v>
      </c>
      <c r="S316" s="75"/>
      <c r="T316" s="76" t="s">
        <v>357</v>
      </c>
      <c r="U316" s="95">
        <v>45415</v>
      </c>
      <c r="V316" s="95">
        <v>45780</v>
      </c>
      <c r="W316" s="98">
        <v>45780</v>
      </c>
      <c r="X316" s="81" t="s">
        <v>492</v>
      </c>
      <c r="Y316" s="99" t="s">
        <v>308</v>
      </c>
      <c r="Z316" s="69"/>
      <c r="AA316" s="34">
        <v>0.66</v>
      </c>
      <c r="AB316" s="34">
        <v>0.5</v>
      </c>
      <c r="AC316" s="35">
        <v>374178644</v>
      </c>
      <c r="AD316" s="36" t="s">
        <v>2428</v>
      </c>
      <c r="AE316" s="79">
        <v>2024</v>
      </c>
    </row>
    <row r="317" spans="1:31" ht="169" x14ac:dyDescent="0.35">
      <c r="A317" s="64" t="s">
        <v>317</v>
      </c>
      <c r="B317" s="70" t="s">
        <v>506</v>
      </c>
      <c r="C317" s="70" t="s">
        <v>63</v>
      </c>
      <c r="D317" s="70" t="s">
        <v>526</v>
      </c>
      <c r="E317" s="66" t="s">
        <v>1286</v>
      </c>
      <c r="F317" s="95">
        <v>45414</v>
      </c>
      <c r="G317" s="65" t="s">
        <v>150</v>
      </c>
      <c r="H317" s="94" t="s">
        <v>1210</v>
      </c>
      <c r="I317" s="3">
        <v>357000000</v>
      </c>
      <c r="J317" s="97" t="s">
        <v>84</v>
      </c>
      <c r="K317" s="73">
        <v>900720181</v>
      </c>
      <c r="L317" s="65" t="s">
        <v>123</v>
      </c>
      <c r="M317" s="70" t="s">
        <v>1287</v>
      </c>
      <c r="N317" s="68" t="s">
        <v>357</v>
      </c>
      <c r="O317" s="3"/>
      <c r="P317" s="74">
        <f>+Tabla1513[[#This Row],[VALOR INICIAL DEL CONTRATO CON IVA]]+Tabla1513[[#This Row],[VALOR DE LAS ADICIONES CON IVA]]</f>
        <v>357000000</v>
      </c>
      <c r="Q317" s="45">
        <v>365</v>
      </c>
      <c r="R317" s="68" t="s">
        <v>357</v>
      </c>
      <c r="S317" s="75"/>
      <c r="T317" s="76" t="s">
        <v>357</v>
      </c>
      <c r="U317" s="95">
        <v>45414</v>
      </c>
      <c r="V317" s="95">
        <v>45779</v>
      </c>
      <c r="W317" s="98">
        <v>45779</v>
      </c>
      <c r="X317" s="81" t="s">
        <v>492</v>
      </c>
      <c r="Y317" s="99" t="s">
        <v>308</v>
      </c>
      <c r="Z317" s="69"/>
      <c r="AA317" s="34">
        <v>0.66</v>
      </c>
      <c r="AB317" s="34">
        <v>0.5</v>
      </c>
      <c r="AC317" s="35">
        <v>492475174</v>
      </c>
      <c r="AD317" s="36" t="s">
        <v>2429</v>
      </c>
      <c r="AE317" s="79">
        <v>2024</v>
      </c>
    </row>
    <row r="318" spans="1:31" ht="169" x14ac:dyDescent="0.35">
      <c r="A318" s="64" t="s">
        <v>317</v>
      </c>
      <c r="B318" s="70" t="s">
        <v>506</v>
      </c>
      <c r="C318" s="70" t="s">
        <v>63</v>
      </c>
      <c r="D318" s="70" t="s">
        <v>526</v>
      </c>
      <c r="E318" s="66" t="s">
        <v>1288</v>
      </c>
      <c r="F318" s="95">
        <v>45414</v>
      </c>
      <c r="G318" s="65" t="s">
        <v>150</v>
      </c>
      <c r="H318" s="94" t="s">
        <v>1210</v>
      </c>
      <c r="I318" s="3">
        <v>476000000</v>
      </c>
      <c r="J318" s="97" t="s">
        <v>84</v>
      </c>
      <c r="K318" s="73">
        <v>900856769</v>
      </c>
      <c r="L318" s="65" t="s">
        <v>103</v>
      </c>
      <c r="M318" s="70" t="s">
        <v>1289</v>
      </c>
      <c r="N318" s="68" t="s">
        <v>357</v>
      </c>
      <c r="O318" s="3"/>
      <c r="P318" s="74">
        <f>+Tabla1513[[#This Row],[VALOR INICIAL DEL CONTRATO CON IVA]]+Tabla1513[[#This Row],[VALOR DE LAS ADICIONES CON IVA]]</f>
        <v>476000000</v>
      </c>
      <c r="Q318" s="45">
        <v>365</v>
      </c>
      <c r="R318" s="68" t="s">
        <v>357</v>
      </c>
      <c r="S318" s="75"/>
      <c r="T318" s="76" t="s">
        <v>357</v>
      </c>
      <c r="U318" s="95">
        <v>45414</v>
      </c>
      <c r="V318" s="95">
        <v>45778</v>
      </c>
      <c r="W318" s="98">
        <v>45778</v>
      </c>
      <c r="X318" s="81" t="s">
        <v>492</v>
      </c>
      <c r="Y318" s="99" t="s">
        <v>308</v>
      </c>
      <c r="Z318" s="69"/>
      <c r="AA318" s="34">
        <v>0.66</v>
      </c>
      <c r="AB318" s="34">
        <v>0.5</v>
      </c>
      <c r="AC318" s="35">
        <v>393748026</v>
      </c>
      <c r="AD318" s="36" t="s">
        <v>2430</v>
      </c>
      <c r="AE318" s="79">
        <v>2024</v>
      </c>
    </row>
    <row r="319" spans="1:31" ht="91" x14ac:dyDescent="0.35">
      <c r="A319" s="64" t="s">
        <v>317</v>
      </c>
      <c r="B319" s="70" t="s">
        <v>11</v>
      </c>
      <c r="C319" s="70" t="s">
        <v>19</v>
      </c>
      <c r="D319" s="70" t="s">
        <v>526</v>
      </c>
      <c r="E319" s="66" t="s">
        <v>1290</v>
      </c>
      <c r="F319" s="95">
        <v>45432</v>
      </c>
      <c r="G319" s="65" t="s">
        <v>142</v>
      </c>
      <c r="H319" s="94" t="s">
        <v>1291</v>
      </c>
      <c r="I319" s="3">
        <v>181614653</v>
      </c>
      <c r="J319" s="97" t="s">
        <v>84</v>
      </c>
      <c r="K319" s="73">
        <v>830005448</v>
      </c>
      <c r="L319" s="65" t="s">
        <v>91</v>
      </c>
      <c r="M319" s="70" t="s">
        <v>1292</v>
      </c>
      <c r="N319" s="68" t="s">
        <v>357</v>
      </c>
      <c r="O319" s="3"/>
      <c r="P319" s="74">
        <f>+Tabla1513[[#This Row],[VALOR INICIAL DEL CONTRATO CON IVA]]+Tabla1513[[#This Row],[VALOR DE LAS ADICIONES CON IVA]]</f>
        <v>181614653</v>
      </c>
      <c r="Q319" s="45">
        <v>365</v>
      </c>
      <c r="R319" s="68" t="s">
        <v>357</v>
      </c>
      <c r="S319" s="75"/>
      <c r="T319" s="76" t="s">
        <v>357</v>
      </c>
      <c r="U319" s="95">
        <v>45432</v>
      </c>
      <c r="V319" s="95">
        <v>45797</v>
      </c>
      <c r="W319" s="98">
        <v>45797</v>
      </c>
      <c r="X319" s="81" t="s">
        <v>1269</v>
      </c>
      <c r="Y319" s="99" t="s">
        <v>308</v>
      </c>
      <c r="Z319" s="69"/>
      <c r="AA319" s="34">
        <v>0.62</v>
      </c>
      <c r="AB319" s="34">
        <v>0.66</v>
      </c>
      <c r="AC319" s="35">
        <v>12874917</v>
      </c>
      <c r="AD319" s="36" t="s">
        <v>2431</v>
      </c>
      <c r="AE319" s="79">
        <v>2024</v>
      </c>
    </row>
    <row r="320" spans="1:31" ht="156" x14ac:dyDescent="0.35">
      <c r="A320" s="64" t="s">
        <v>317</v>
      </c>
      <c r="B320" s="70" t="s">
        <v>409</v>
      </c>
      <c r="C320" s="70" t="s">
        <v>66</v>
      </c>
      <c r="D320" s="70" t="s">
        <v>526</v>
      </c>
      <c r="E320" s="66" t="s">
        <v>1293</v>
      </c>
      <c r="F320" s="95">
        <v>45433</v>
      </c>
      <c r="G320" s="65" t="s">
        <v>150</v>
      </c>
      <c r="H320" s="94" t="s">
        <v>1294</v>
      </c>
      <c r="I320" s="3">
        <v>33320000</v>
      </c>
      <c r="J320" s="97" t="s">
        <v>84</v>
      </c>
      <c r="K320" s="73">
        <v>901435584</v>
      </c>
      <c r="L320" s="65" t="s">
        <v>111</v>
      </c>
      <c r="M320" s="70" t="s">
        <v>1295</v>
      </c>
      <c r="N320" s="68" t="s">
        <v>357</v>
      </c>
      <c r="O320" s="3"/>
      <c r="P320" s="74">
        <f>+Tabla1513[[#This Row],[VALOR INICIAL DEL CONTRATO CON IVA]]+Tabla1513[[#This Row],[VALOR DE LAS ADICIONES CON IVA]]</f>
        <v>33320000</v>
      </c>
      <c r="Q320" s="45">
        <v>224</v>
      </c>
      <c r="R320" s="68" t="s">
        <v>357</v>
      </c>
      <c r="S320" s="75"/>
      <c r="T320" s="76" t="s">
        <v>357</v>
      </c>
      <c r="U320" s="95">
        <v>45433</v>
      </c>
      <c r="V320" s="95">
        <v>45657</v>
      </c>
      <c r="W320" s="98">
        <v>45657</v>
      </c>
      <c r="X320" s="81" t="s">
        <v>530</v>
      </c>
      <c r="Y320" s="99" t="s">
        <v>403</v>
      </c>
      <c r="Z320" s="69"/>
      <c r="AA320" s="34">
        <v>1</v>
      </c>
      <c r="AB320" s="34">
        <v>1</v>
      </c>
      <c r="AC320" s="35">
        <v>16660000</v>
      </c>
      <c r="AD320" s="36" t="s">
        <v>2432</v>
      </c>
      <c r="AE320" s="79">
        <v>2024</v>
      </c>
    </row>
    <row r="321" spans="1:31" ht="52" x14ac:dyDescent="0.35">
      <c r="A321" s="64" t="s">
        <v>317</v>
      </c>
      <c r="B321" s="70" t="s">
        <v>11</v>
      </c>
      <c r="C321" s="70" t="s">
        <v>20</v>
      </c>
      <c r="D321" s="70" t="s">
        <v>526</v>
      </c>
      <c r="E321" s="66" t="s">
        <v>1296</v>
      </c>
      <c r="F321" s="95">
        <v>45419</v>
      </c>
      <c r="G321" s="65" t="s">
        <v>150</v>
      </c>
      <c r="H321" s="94" t="s">
        <v>1297</v>
      </c>
      <c r="I321" s="3">
        <v>34890800</v>
      </c>
      <c r="J321" s="97" t="s">
        <v>84</v>
      </c>
      <c r="K321" s="73">
        <v>900806132</v>
      </c>
      <c r="L321" s="65" t="s">
        <v>123</v>
      </c>
      <c r="M321" s="70" t="s">
        <v>1298</v>
      </c>
      <c r="N321" s="68" t="s">
        <v>357</v>
      </c>
      <c r="O321" s="3"/>
      <c r="P321" s="74">
        <f>+Tabla1513[[#This Row],[VALOR INICIAL DEL CONTRATO CON IVA]]+Tabla1513[[#This Row],[VALOR DE LAS ADICIONES CON IVA]]</f>
        <v>34890800</v>
      </c>
      <c r="Q321" s="45">
        <v>60</v>
      </c>
      <c r="R321" s="68" t="s">
        <v>357</v>
      </c>
      <c r="S321" s="75"/>
      <c r="T321" s="76" t="s">
        <v>357</v>
      </c>
      <c r="U321" s="95">
        <v>45447</v>
      </c>
      <c r="V321" s="95">
        <v>45507</v>
      </c>
      <c r="W321" s="98">
        <v>45507</v>
      </c>
      <c r="X321" s="81" t="s">
        <v>500</v>
      </c>
      <c r="Y321" s="99" t="s">
        <v>520</v>
      </c>
      <c r="Z321" s="69"/>
      <c r="AA321" s="34">
        <v>1</v>
      </c>
      <c r="AB321" s="34">
        <v>1</v>
      </c>
      <c r="AC321" s="35">
        <v>34890800</v>
      </c>
      <c r="AD321" s="36" t="s">
        <v>2433</v>
      </c>
      <c r="AE321" s="79">
        <v>2024</v>
      </c>
    </row>
    <row r="322" spans="1:31" ht="130" x14ac:dyDescent="0.35">
      <c r="A322" s="64" t="s">
        <v>317</v>
      </c>
      <c r="B322" s="70" t="s">
        <v>409</v>
      </c>
      <c r="C322" s="70" t="s">
        <v>74</v>
      </c>
      <c r="D322" s="70" t="s">
        <v>526</v>
      </c>
      <c r="E322" s="66" t="s">
        <v>1299</v>
      </c>
      <c r="F322" s="95">
        <v>45420</v>
      </c>
      <c r="G322" s="65" t="s">
        <v>150</v>
      </c>
      <c r="H322" s="94" t="s">
        <v>1300</v>
      </c>
      <c r="I322" s="3">
        <v>59500000</v>
      </c>
      <c r="J322" s="97" t="s">
        <v>84</v>
      </c>
      <c r="K322" s="73">
        <v>800030235</v>
      </c>
      <c r="L322" s="65" t="s">
        <v>108</v>
      </c>
      <c r="M322" s="70" t="s">
        <v>731</v>
      </c>
      <c r="N322" s="68" t="s">
        <v>357</v>
      </c>
      <c r="O322" s="3"/>
      <c r="P322" s="74">
        <f>+Tabla1513[[#This Row],[VALOR INICIAL DEL CONTRATO CON IVA]]+Tabla1513[[#This Row],[VALOR DE LAS ADICIONES CON IVA]]</f>
        <v>59500000</v>
      </c>
      <c r="Q322" s="45">
        <v>237</v>
      </c>
      <c r="R322" s="68" t="s">
        <v>357</v>
      </c>
      <c r="S322" s="75"/>
      <c r="T322" s="76" t="s">
        <v>357</v>
      </c>
      <c r="U322" s="95">
        <v>45420</v>
      </c>
      <c r="V322" s="95">
        <v>45657</v>
      </c>
      <c r="W322" s="98">
        <v>45657</v>
      </c>
      <c r="X322" s="81" t="s">
        <v>651</v>
      </c>
      <c r="Y322" s="99" t="s">
        <v>1548</v>
      </c>
      <c r="Z322" s="69"/>
      <c r="AA322" s="34">
        <v>1</v>
      </c>
      <c r="AB322" s="34">
        <v>0.33539999999999998</v>
      </c>
      <c r="AC322" s="35">
        <v>19953920</v>
      </c>
      <c r="AD322" s="36" t="s">
        <v>2434</v>
      </c>
      <c r="AE322" s="79">
        <v>2024</v>
      </c>
    </row>
    <row r="323" spans="1:31" ht="156" x14ac:dyDescent="0.35">
      <c r="A323" s="64" t="s">
        <v>317</v>
      </c>
      <c r="B323" s="70" t="s">
        <v>506</v>
      </c>
      <c r="C323" s="70" t="s">
        <v>63</v>
      </c>
      <c r="D323" s="70" t="s">
        <v>526</v>
      </c>
      <c r="E323" s="66" t="s">
        <v>1301</v>
      </c>
      <c r="F323" s="95">
        <v>45420</v>
      </c>
      <c r="G323" s="65" t="s">
        <v>150</v>
      </c>
      <c r="H323" s="94" t="s">
        <v>1215</v>
      </c>
      <c r="I323" s="3">
        <v>178500000</v>
      </c>
      <c r="J323" s="97" t="s">
        <v>84</v>
      </c>
      <c r="K323" s="73">
        <v>901361847</v>
      </c>
      <c r="L323" s="65" t="s">
        <v>120</v>
      </c>
      <c r="M323" s="70" t="s">
        <v>1302</v>
      </c>
      <c r="N323" s="68" t="s">
        <v>357</v>
      </c>
      <c r="O323" s="3"/>
      <c r="P323" s="74">
        <f>+Tabla1513[[#This Row],[VALOR INICIAL DEL CONTRATO CON IVA]]+Tabla1513[[#This Row],[VALOR DE LAS ADICIONES CON IVA]]</f>
        <v>178500000</v>
      </c>
      <c r="Q323" s="45">
        <v>364</v>
      </c>
      <c r="R323" s="68" t="s">
        <v>357</v>
      </c>
      <c r="S323" s="75"/>
      <c r="T323" s="76" t="s">
        <v>357</v>
      </c>
      <c r="U323" s="95">
        <v>45420</v>
      </c>
      <c r="V323" s="95">
        <v>45784</v>
      </c>
      <c r="W323" s="98">
        <v>45784</v>
      </c>
      <c r="X323" s="81" t="s">
        <v>492</v>
      </c>
      <c r="Y323" s="99" t="s">
        <v>308</v>
      </c>
      <c r="Z323" s="69"/>
      <c r="AA323" s="34">
        <v>0.66</v>
      </c>
      <c r="AB323" s="34">
        <v>0.5</v>
      </c>
      <c r="AC323" s="35">
        <v>6150750</v>
      </c>
      <c r="AD323" s="36" t="s">
        <v>2435</v>
      </c>
      <c r="AE323" s="79">
        <v>2024</v>
      </c>
    </row>
    <row r="324" spans="1:31" ht="169" x14ac:dyDescent="0.35">
      <c r="A324" s="64" t="s">
        <v>317</v>
      </c>
      <c r="B324" s="70" t="s">
        <v>11</v>
      </c>
      <c r="C324" s="65" t="s">
        <v>539</v>
      </c>
      <c r="D324" s="70" t="s">
        <v>526</v>
      </c>
      <c r="E324" s="66" t="s">
        <v>1303</v>
      </c>
      <c r="F324" s="95">
        <v>45426</v>
      </c>
      <c r="G324" s="65" t="s">
        <v>150</v>
      </c>
      <c r="H324" s="94" t="s">
        <v>1304</v>
      </c>
      <c r="I324" s="3">
        <v>90440000</v>
      </c>
      <c r="J324" s="97" t="s">
        <v>96</v>
      </c>
      <c r="K324" s="73">
        <v>1018446510</v>
      </c>
      <c r="L324" s="65"/>
      <c r="M324" s="70" t="s">
        <v>1305</v>
      </c>
      <c r="N324" s="68" t="s">
        <v>357</v>
      </c>
      <c r="O324" s="3"/>
      <c r="P324" s="74">
        <f>+Tabla1513[[#This Row],[VALOR INICIAL DEL CONTRATO CON IVA]]+Tabla1513[[#This Row],[VALOR DE LAS ADICIONES CON IVA]]</f>
        <v>90440000</v>
      </c>
      <c r="Q324" s="45">
        <v>365</v>
      </c>
      <c r="R324" s="68" t="s">
        <v>357</v>
      </c>
      <c r="S324" s="75"/>
      <c r="T324" s="76" t="s">
        <v>357</v>
      </c>
      <c r="U324" s="95">
        <v>45429</v>
      </c>
      <c r="V324" s="95">
        <v>45794</v>
      </c>
      <c r="W324" s="98">
        <v>45794</v>
      </c>
      <c r="X324" s="81" t="s">
        <v>1179</v>
      </c>
      <c r="Y324" s="99" t="s">
        <v>308</v>
      </c>
      <c r="Z324" s="69"/>
      <c r="AA324" s="34">
        <v>0.61</v>
      </c>
      <c r="AB324" s="34">
        <v>0.76319999999999999</v>
      </c>
      <c r="AC324" s="35">
        <v>53500000</v>
      </c>
      <c r="AD324" s="40"/>
      <c r="AE324" s="79">
        <v>2024</v>
      </c>
    </row>
    <row r="325" spans="1:31" ht="156" x14ac:dyDescent="0.35">
      <c r="A325" s="64" t="s">
        <v>317</v>
      </c>
      <c r="B325" s="70" t="s">
        <v>506</v>
      </c>
      <c r="C325" s="70" t="s">
        <v>63</v>
      </c>
      <c r="D325" s="70" t="s">
        <v>526</v>
      </c>
      <c r="E325" s="66" t="s">
        <v>1306</v>
      </c>
      <c r="F325" s="95">
        <v>45428</v>
      </c>
      <c r="G325" s="65" t="s">
        <v>150</v>
      </c>
      <c r="H325" s="94" t="s">
        <v>1215</v>
      </c>
      <c r="I325" s="3">
        <v>178500000</v>
      </c>
      <c r="J325" s="97" t="s">
        <v>84</v>
      </c>
      <c r="K325" s="73">
        <v>901258576</v>
      </c>
      <c r="L325" s="65" t="s">
        <v>117</v>
      </c>
      <c r="M325" s="70" t="s">
        <v>1307</v>
      </c>
      <c r="N325" s="68" t="s">
        <v>357</v>
      </c>
      <c r="O325" s="3"/>
      <c r="P325" s="74">
        <f>+Tabla1513[[#This Row],[VALOR INICIAL DEL CONTRATO CON IVA]]+Tabla1513[[#This Row],[VALOR DE LAS ADICIONES CON IVA]]</f>
        <v>178500000</v>
      </c>
      <c r="Q325" s="45">
        <v>365</v>
      </c>
      <c r="R325" s="68" t="s">
        <v>357</v>
      </c>
      <c r="S325" s="75"/>
      <c r="T325" s="76" t="s">
        <v>357</v>
      </c>
      <c r="U325" s="95">
        <v>45428</v>
      </c>
      <c r="V325" s="95">
        <v>45793</v>
      </c>
      <c r="W325" s="98">
        <v>45793</v>
      </c>
      <c r="X325" s="81" t="s">
        <v>492</v>
      </c>
      <c r="Y325" s="99" t="s">
        <v>308</v>
      </c>
      <c r="Z325" s="69"/>
      <c r="AA325" s="34">
        <v>0.66</v>
      </c>
      <c r="AB325" s="34">
        <v>0.5</v>
      </c>
      <c r="AC325" s="35">
        <v>0</v>
      </c>
      <c r="AD325" s="36" t="s">
        <v>2436</v>
      </c>
      <c r="AE325" s="79">
        <v>2024</v>
      </c>
    </row>
    <row r="326" spans="1:31" ht="52" x14ac:dyDescent="0.35">
      <c r="A326" s="64" t="s">
        <v>317</v>
      </c>
      <c r="B326" s="70" t="s">
        <v>11</v>
      </c>
      <c r="C326" s="70" t="s">
        <v>12</v>
      </c>
      <c r="D326" s="70" t="s">
        <v>526</v>
      </c>
      <c r="E326" s="66" t="s">
        <v>1308</v>
      </c>
      <c r="F326" s="95">
        <v>45432</v>
      </c>
      <c r="G326" s="65" t="s">
        <v>150</v>
      </c>
      <c r="H326" s="94" t="s">
        <v>1309</v>
      </c>
      <c r="I326" s="3">
        <v>12180000</v>
      </c>
      <c r="J326" s="97" t="s">
        <v>96</v>
      </c>
      <c r="K326" s="73">
        <v>1019148356</v>
      </c>
      <c r="L326" s="65"/>
      <c r="M326" s="70" t="s">
        <v>1310</v>
      </c>
      <c r="N326" s="68" t="s">
        <v>357</v>
      </c>
      <c r="O326" s="3"/>
      <c r="P326" s="74">
        <f>+Tabla1513[[#This Row],[VALOR INICIAL DEL CONTRATO CON IVA]]+Tabla1513[[#This Row],[VALOR DE LAS ADICIONES CON IVA]]</f>
        <v>12180000</v>
      </c>
      <c r="Q326" s="45">
        <v>184</v>
      </c>
      <c r="R326" s="68" t="s">
        <v>357</v>
      </c>
      <c r="S326" s="75"/>
      <c r="T326" s="76" t="s">
        <v>357</v>
      </c>
      <c r="U326" s="95">
        <v>45432</v>
      </c>
      <c r="V326" s="95">
        <v>45616</v>
      </c>
      <c r="W326" s="98">
        <v>45616</v>
      </c>
      <c r="X326" s="81" t="s">
        <v>402</v>
      </c>
      <c r="Y326" s="99" t="s">
        <v>403</v>
      </c>
      <c r="Z326" s="69"/>
      <c r="AA326" s="34">
        <v>1</v>
      </c>
      <c r="AB326" s="34">
        <v>0.99</v>
      </c>
      <c r="AC326" s="35">
        <v>0</v>
      </c>
      <c r="AD326" s="36" t="s">
        <v>2437</v>
      </c>
      <c r="AE326" s="79">
        <v>2024</v>
      </c>
    </row>
    <row r="327" spans="1:31" ht="130" x14ac:dyDescent="0.35">
      <c r="A327" s="64" t="s">
        <v>317</v>
      </c>
      <c r="B327" s="70" t="s">
        <v>31</v>
      </c>
      <c r="C327" s="70" t="s">
        <v>33</v>
      </c>
      <c r="D327" s="70" t="s">
        <v>526</v>
      </c>
      <c r="E327" s="66" t="s">
        <v>1311</v>
      </c>
      <c r="F327" s="95">
        <v>45432</v>
      </c>
      <c r="G327" s="65" t="s">
        <v>150</v>
      </c>
      <c r="H327" s="94" t="s">
        <v>1312</v>
      </c>
      <c r="I327" s="3">
        <v>9758000</v>
      </c>
      <c r="J327" s="97" t="s">
        <v>84</v>
      </c>
      <c r="K327" s="73">
        <v>901017115</v>
      </c>
      <c r="L327" s="65" t="s">
        <v>91</v>
      </c>
      <c r="M327" s="70" t="s">
        <v>1313</v>
      </c>
      <c r="N327" s="68" t="s">
        <v>357</v>
      </c>
      <c r="O327" s="3"/>
      <c r="P327" s="74">
        <f>+Tabla1513[[#This Row],[VALOR INICIAL DEL CONTRATO CON IVA]]+Tabla1513[[#This Row],[VALOR DE LAS ADICIONES CON IVA]]</f>
        <v>9758000</v>
      </c>
      <c r="Q327" s="45">
        <v>2</v>
      </c>
      <c r="R327" s="68" t="s">
        <v>357</v>
      </c>
      <c r="S327" s="75"/>
      <c r="T327" s="76" t="s">
        <v>357</v>
      </c>
      <c r="U327" s="95">
        <v>45454</v>
      </c>
      <c r="V327" s="95">
        <v>45456</v>
      </c>
      <c r="W327" s="98">
        <v>45456</v>
      </c>
      <c r="X327" s="81" t="s">
        <v>1112</v>
      </c>
      <c r="Y327" s="99" t="s">
        <v>520</v>
      </c>
      <c r="Z327" s="69"/>
      <c r="AA327" s="34">
        <v>1</v>
      </c>
      <c r="AB327" s="34">
        <v>1</v>
      </c>
      <c r="AC327" s="35">
        <v>9758000</v>
      </c>
      <c r="AD327" s="36" t="s">
        <v>2438</v>
      </c>
      <c r="AE327" s="79">
        <v>2024</v>
      </c>
    </row>
    <row r="328" spans="1:31" ht="101.5" x14ac:dyDescent="0.35">
      <c r="A328" s="64" t="s">
        <v>317</v>
      </c>
      <c r="B328" s="70" t="s">
        <v>409</v>
      </c>
      <c r="C328" s="70" t="s">
        <v>68</v>
      </c>
      <c r="D328" s="70" t="s">
        <v>397</v>
      </c>
      <c r="E328" s="66" t="s">
        <v>1314</v>
      </c>
      <c r="F328" s="95">
        <v>45432</v>
      </c>
      <c r="G328" s="65" t="s">
        <v>150</v>
      </c>
      <c r="H328" s="94" t="s">
        <v>2647</v>
      </c>
      <c r="I328" s="3">
        <v>73650837949</v>
      </c>
      <c r="J328" s="97" t="s">
        <v>84</v>
      </c>
      <c r="K328" s="73">
        <v>901829024</v>
      </c>
      <c r="L328" s="65" t="s">
        <v>108</v>
      </c>
      <c r="M328" s="70" t="s">
        <v>1315</v>
      </c>
      <c r="N328" s="68" t="s">
        <v>357</v>
      </c>
      <c r="O328" s="3"/>
      <c r="P328" s="74">
        <f>+Tabla1513[[#This Row],[VALOR INICIAL DEL CONTRATO CON IVA]]+Tabla1513[[#This Row],[VALOR DE LAS ADICIONES CON IVA]]</f>
        <v>73650837949</v>
      </c>
      <c r="Q328" s="45">
        <v>729</v>
      </c>
      <c r="R328" s="68" t="s">
        <v>357</v>
      </c>
      <c r="S328" s="75"/>
      <c r="T328" s="76" t="s">
        <v>357</v>
      </c>
      <c r="U328" s="95">
        <v>45444</v>
      </c>
      <c r="V328" s="95">
        <v>46173</v>
      </c>
      <c r="W328" s="98">
        <v>46173</v>
      </c>
      <c r="X328" s="81" t="s">
        <v>1316</v>
      </c>
      <c r="Y328" s="99" t="s">
        <v>308</v>
      </c>
      <c r="Z328" s="69"/>
      <c r="AA328" s="34" t="s">
        <v>2618</v>
      </c>
      <c r="AB328" s="34" t="s">
        <v>2619</v>
      </c>
      <c r="AC328" s="35">
        <v>14812567652.889999</v>
      </c>
      <c r="AD328" s="36" t="s">
        <v>2439</v>
      </c>
      <c r="AE328" s="79">
        <v>2024</v>
      </c>
    </row>
    <row r="329" spans="1:31" ht="195" x14ac:dyDescent="0.35">
      <c r="A329" s="64" t="s">
        <v>317</v>
      </c>
      <c r="B329" s="70" t="s">
        <v>506</v>
      </c>
      <c r="C329" s="70" t="s">
        <v>63</v>
      </c>
      <c r="D329" s="70" t="s">
        <v>526</v>
      </c>
      <c r="E329" s="66" t="s">
        <v>1317</v>
      </c>
      <c r="F329" s="95">
        <v>45433</v>
      </c>
      <c r="G329" s="65" t="s">
        <v>150</v>
      </c>
      <c r="H329" s="94" t="s">
        <v>1606</v>
      </c>
      <c r="I329" s="3">
        <v>178500000</v>
      </c>
      <c r="J329" s="97" t="s">
        <v>84</v>
      </c>
      <c r="K329" s="73">
        <v>901635844</v>
      </c>
      <c r="L329" s="65" t="s">
        <v>103</v>
      </c>
      <c r="M329" s="70" t="s">
        <v>1318</v>
      </c>
      <c r="N329" s="68" t="s">
        <v>357</v>
      </c>
      <c r="O329" s="3"/>
      <c r="P329" s="74">
        <f>+Tabla1513[[#This Row],[VALOR INICIAL DEL CONTRATO CON IVA]]+Tabla1513[[#This Row],[VALOR DE LAS ADICIONES CON IVA]]</f>
        <v>178500000</v>
      </c>
      <c r="Q329" s="45">
        <v>364</v>
      </c>
      <c r="R329" s="68" t="s">
        <v>357</v>
      </c>
      <c r="S329" s="75"/>
      <c r="T329" s="76" t="s">
        <v>357</v>
      </c>
      <c r="U329" s="95">
        <v>45433</v>
      </c>
      <c r="V329" s="95">
        <v>45797</v>
      </c>
      <c r="W329" s="98">
        <v>45797</v>
      </c>
      <c r="X329" s="81" t="s">
        <v>492</v>
      </c>
      <c r="Y329" s="99" t="s">
        <v>308</v>
      </c>
      <c r="Z329" s="69"/>
      <c r="AA329" s="34">
        <v>0.66</v>
      </c>
      <c r="AB329" s="34">
        <v>0.5</v>
      </c>
      <c r="AC329" s="35">
        <v>46095459</v>
      </c>
      <c r="AD329" s="36" t="s">
        <v>2440</v>
      </c>
      <c r="AE329" s="79">
        <v>2024</v>
      </c>
    </row>
    <row r="330" spans="1:31" ht="104" x14ac:dyDescent="0.35">
      <c r="A330" s="64" t="s">
        <v>317</v>
      </c>
      <c r="B330" s="70" t="s">
        <v>506</v>
      </c>
      <c r="C330" s="70" t="s">
        <v>63</v>
      </c>
      <c r="D330" s="70" t="s">
        <v>526</v>
      </c>
      <c r="E330" s="66" t="s">
        <v>1319</v>
      </c>
      <c r="F330" s="95">
        <v>45433</v>
      </c>
      <c r="G330" s="65" t="s">
        <v>150</v>
      </c>
      <c r="H330" s="94" t="s">
        <v>1320</v>
      </c>
      <c r="I330" s="3">
        <v>64974000</v>
      </c>
      <c r="J330" s="97" t="s">
        <v>84</v>
      </c>
      <c r="K330" s="73">
        <v>80000457</v>
      </c>
      <c r="L330" s="65" t="s">
        <v>108</v>
      </c>
      <c r="M330" s="70" t="s">
        <v>693</v>
      </c>
      <c r="N330" s="68" t="s">
        <v>357</v>
      </c>
      <c r="O330" s="3"/>
      <c r="P330" s="74">
        <f>+Tabla1513[[#This Row],[VALOR INICIAL DEL CONTRATO CON IVA]]+Tabla1513[[#This Row],[VALOR DE LAS ADICIONES CON IVA]]</f>
        <v>64974000</v>
      </c>
      <c r="Q330" s="45">
        <v>0</v>
      </c>
      <c r="R330" s="68" t="s">
        <v>357</v>
      </c>
      <c r="S330" s="75"/>
      <c r="T330" s="76" t="s">
        <v>357</v>
      </c>
      <c r="U330" s="95">
        <v>45435</v>
      </c>
      <c r="V330" s="95">
        <v>45435</v>
      </c>
      <c r="W330" s="98">
        <v>45435</v>
      </c>
      <c r="X330" s="81" t="s">
        <v>492</v>
      </c>
      <c r="Y330" s="99" t="s">
        <v>520</v>
      </c>
      <c r="Z330" s="69"/>
      <c r="AA330" s="34">
        <v>1</v>
      </c>
      <c r="AB330" s="34">
        <v>1</v>
      </c>
      <c r="AC330" s="35">
        <v>64974000</v>
      </c>
      <c r="AD330" s="36" t="s">
        <v>2441</v>
      </c>
      <c r="AE330" s="79">
        <v>2024</v>
      </c>
    </row>
    <row r="331" spans="1:31" ht="156" x14ac:dyDescent="0.35">
      <c r="A331" s="64" t="s">
        <v>317</v>
      </c>
      <c r="B331" s="70" t="s">
        <v>506</v>
      </c>
      <c r="C331" s="70" t="s">
        <v>63</v>
      </c>
      <c r="D331" s="70" t="s">
        <v>526</v>
      </c>
      <c r="E331" s="66" t="s">
        <v>1321</v>
      </c>
      <c r="F331" s="95">
        <v>45433</v>
      </c>
      <c r="G331" s="65" t="s">
        <v>150</v>
      </c>
      <c r="H331" s="94" t="s">
        <v>1215</v>
      </c>
      <c r="I331" s="3">
        <v>178500000</v>
      </c>
      <c r="J331" s="97" t="s">
        <v>84</v>
      </c>
      <c r="K331" s="73">
        <v>900586852</v>
      </c>
      <c r="L331" s="65" t="s">
        <v>120</v>
      </c>
      <c r="M331" s="70" t="s">
        <v>1322</v>
      </c>
      <c r="N331" s="68" t="s">
        <v>357</v>
      </c>
      <c r="O331" s="3"/>
      <c r="P331" s="74">
        <f>+Tabla1513[[#This Row],[VALOR INICIAL DEL CONTRATO CON IVA]]+Tabla1513[[#This Row],[VALOR DE LAS ADICIONES CON IVA]]</f>
        <v>178500000</v>
      </c>
      <c r="Q331" s="45">
        <v>364</v>
      </c>
      <c r="R331" s="68" t="s">
        <v>357</v>
      </c>
      <c r="S331" s="75"/>
      <c r="T331" s="76" t="s">
        <v>357</v>
      </c>
      <c r="U331" s="95">
        <v>45433</v>
      </c>
      <c r="V331" s="95">
        <v>45797</v>
      </c>
      <c r="W331" s="98">
        <v>45797</v>
      </c>
      <c r="X331" s="81" t="s">
        <v>492</v>
      </c>
      <c r="Y331" s="99" t="s">
        <v>308</v>
      </c>
      <c r="Z331" s="69"/>
      <c r="AA331" s="34">
        <v>0.66</v>
      </c>
      <c r="AB331" s="34">
        <v>0.5</v>
      </c>
      <c r="AC331" s="35">
        <v>112379704</v>
      </c>
      <c r="AD331" s="36" t="s">
        <v>2442</v>
      </c>
      <c r="AE331" s="79">
        <v>2024</v>
      </c>
    </row>
    <row r="332" spans="1:31" ht="91" x14ac:dyDescent="0.35">
      <c r="A332" s="64" t="s">
        <v>317</v>
      </c>
      <c r="B332" s="70" t="s">
        <v>11</v>
      </c>
      <c r="C332" s="70" t="s">
        <v>20</v>
      </c>
      <c r="D332" s="70" t="s">
        <v>526</v>
      </c>
      <c r="E332" s="66" t="s">
        <v>1323</v>
      </c>
      <c r="F332" s="95">
        <v>45435</v>
      </c>
      <c r="G332" s="65" t="s">
        <v>150</v>
      </c>
      <c r="H332" s="94" t="s">
        <v>1324</v>
      </c>
      <c r="I332" s="3">
        <v>3000000</v>
      </c>
      <c r="J332" s="97" t="s">
        <v>84</v>
      </c>
      <c r="K332" s="73">
        <v>860007820</v>
      </c>
      <c r="L332" s="65" t="s">
        <v>111</v>
      </c>
      <c r="M332" s="70" t="s">
        <v>1325</v>
      </c>
      <c r="N332" s="68" t="s">
        <v>357</v>
      </c>
      <c r="O332" s="3"/>
      <c r="P332" s="74">
        <f>+Tabla1513[[#This Row],[VALOR INICIAL DEL CONTRATO CON IVA]]+Tabla1513[[#This Row],[VALOR DE LAS ADICIONES CON IVA]]</f>
        <v>3000000</v>
      </c>
      <c r="Q332" s="45">
        <v>2</v>
      </c>
      <c r="R332" s="68" t="s">
        <v>357</v>
      </c>
      <c r="S332" s="75"/>
      <c r="T332" s="76" t="s">
        <v>357</v>
      </c>
      <c r="U332" s="95">
        <v>45441</v>
      </c>
      <c r="V332" s="95">
        <v>45443</v>
      </c>
      <c r="W332" s="98">
        <v>45443</v>
      </c>
      <c r="X332" s="81" t="s">
        <v>500</v>
      </c>
      <c r="Y332" s="99" t="s">
        <v>520</v>
      </c>
      <c r="Z332" s="69"/>
      <c r="AA332" s="34">
        <v>1</v>
      </c>
      <c r="AB332" s="34">
        <v>1</v>
      </c>
      <c r="AC332" s="35">
        <v>3000000</v>
      </c>
      <c r="AD332" s="36" t="s">
        <v>2443</v>
      </c>
      <c r="AE332" s="79">
        <v>2024</v>
      </c>
    </row>
    <row r="333" spans="1:31" ht="78" x14ac:dyDescent="0.35">
      <c r="A333" s="64" t="s">
        <v>317</v>
      </c>
      <c r="B333" s="70" t="s">
        <v>11</v>
      </c>
      <c r="C333" s="70" t="s">
        <v>19</v>
      </c>
      <c r="D333" s="70" t="s">
        <v>526</v>
      </c>
      <c r="E333" s="66" t="s">
        <v>1326</v>
      </c>
      <c r="F333" s="95">
        <v>45435</v>
      </c>
      <c r="G333" s="65" t="s">
        <v>142</v>
      </c>
      <c r="H333" s="94" t="s">
        <v>1327</v>
      </c>
      <c r="I333" s="3">
        <v>2524330</v>
      </c>
      <c r="J333" s="97" t="s">
        <v>84</v>
      </c>
      <c r="K333" s="73">
        <v>860510826</v>
      </c>
      <c r="L333" s="65" t="s">
        <v>111</v>
      </c>
      <c r="M333" s="70" t="s">
        <v>1328</v>
      </c>
      <c r="N333" s="68" t="s">
        <v>357</v>
      </c>
      <c r="O333" s="3"/>
      <c r="P333" s="74">
        <f>+Tabla1513[[#This Row],[VALOR INICIAL DEL CONTRATO CON IVA]]+Tabla1513[[#This Row],[VALOR DE LAS ADICIONES CON IVA]]</f>
        <v>2524330</v>
      </c>
      <c r="Q333" s="45">
        <v>13</v>
      </c>
      <c r="R333" s="68" t="s">
        <v>357</v>
      </c>
      <c r="S333" s="75"/>
      <c r="T333" s="76" t="s">
        <v>357</v>
      </c>
      <c r="U333" s="95">
        <v>45435</v>
      </c>
      <c r="V333" s="95">
        <v>45448</v>
      </c>
      <c r="W333" s="98">
        <v>45448</v>
      </c>
      <c r="X333" s="81" t="s">
        <v>1269</v>
      </c>
      <c r="Y333" s="99" t="s">
        <v>520</v>
      </c>
      <c r="Z333" s="69"/>
      <c r="AA333" s="34">
        <v>1</v>
      </c>
      <c r="AB333" s="34">
        <v>1</v>
      </c>
      <c r="AC333" s="35">
        <v>2524330</v>
      </c>
      <c r="AD333" s="36" t="s">
        <v>2444</v>
      </c>
      <c r="AE333" s="79">
        <v>2024</v>
      </c>
    </row>
    <row r="334" spans="1:31" ht="104" x14ac:dyDescent="0.35">
      <c r="A334" s="64" t="s">
        <v>317</v>
      </c>
      <c r="B334" s="70" t="s">
        <v>11</v>
      </c>
      <c r="C334" s="70" t="s">
        <v>19</v>
      </c>
      <c r="D334" s="70" t="s">
        <v>526</v>
      </c>
      <c r="E334" s="66" t="s">
        <v>1329</v>
      </c>
      <c r="F334" s="95">
        <v>45441</v>
      </c>
      <c r="G334" s="65" t="s">
        <v>142</v>
      </c>
      <c r="H334" s="94" t="s">
        <v>1330</v>
      </c>
      <c r="I334" s="3">
        <v>16779000</v>
      </c>
      <c r="J334" s="97" t="s">
        <v>84</v>
      </c>
      <c r="K334" s="73">
        <v>901009464</v>
      </c>
      <c r="L334" s="65" t="s">
        <v>103</v>
      </c>
      <c r="M334" s="70" t="s">
        <v>1331</v>
      </c>
      <c r="N334" s="68" t="s">
        <v>357</v>
      </c>
      <c r="O334" s="3"/>
      <c r="P334" s="74">
        <f>+Tabla1513[[#This Row],[VALOR INICIAL DEL CONTRATO CON IVA]]+Tabla1513[[#This Row],[VALOR DE LAS ADICIONES CON IVA]]</f>
        <v>16779000</v>
      </c>
      <c r="Q334" s="45">
        <v>31</v>
      </c>
      <c r="R334" s="68" t="s">
        <v>357</v>
      </c>
      <c r="S334" s="75"/>
      <c r="T334" s="76" t="s">
        <v>357</v>
      </c>
      <c r="U334" s="95">
        <v>45441</v>
      </c>
      <c r="V334" s="95">
        <v>45472</v>
      </c>
      <c r="W334" s="98">
        <v>45472</v>
      </c>
      <c r="X334" s="81" t="s">
        <v>417</v>
      </c>
      <c r="Y334" s="99" t="s">
        <v>520</v>
      </c>
      <c r="Z334" s="69"/>
      <c r="AA334" s="34">
        <v>1</v>
      </c>
      <c r="AB334" s="34">
        <v>1</v>
      </c>
      <c r="AC334" s="35">
        <v>16779000</v>
      </c>
      <c r="AD334" s="36" t="s">
        <v>2445</v>
      </c>
      <c r="AE334" s="79">
        <v>2024</v>
      </c>
    </row>
    <row r="335" spans="1:31" ht="52" x14ac:dyDescent="0.35">
      <c r="A335" s="64" t="s">
        <v>317</v>
      </c>
      <c r="B335" s="70" t="s">
        <v>302</v>
      </c>
      <c r="C335" s="70" t="s">
        <v>25</v>
      </c>
      <c r="D335" s="70" t="s">
        <v>526</v>
      </c>
      <c r="E335" s="66" t="s">
        <v>1332</v>
      </c>
      <c r="F335" s="95">
        <v>45441</v>
      </c>
      <c r="G335" s="65" t="s">
        <v>113</v>
      </c>
      <c r="H335" s="94" t="s">
        <v>1333</v>
      </c>
      <c r="I335" s="3">
        <v>26299000</v>
      </c>
      <c r="J335" s="97" t="s">
        <v>84</v>
      </c>
      <c r="K335" s="73">
        <v>800226923</v>
      </c>
      <c r="L335" s="65" t="s">
        <v>114</v>
      </c>
      <c r="M335" s="70" t="s">
        <v>929</v>
      </c>
      <c r="N335" s="68" t="s">
        <v>357</v>
      </c>
      <c r="O335" s="3"/>
      <c r="P335" s="74">
        <f>+Tabla1513[[#This Row],[VALOR INICIAL DEL CONTRATO CON IVA]]+Tabla1513[[#This Row],[VALOR DE LAS ADICIONES CON IVA]]</f>
        <v>26299000</v>
      </c>
      <c r="Q335" s="45">
        <v>216</v>
      </c>
      <c r="R335" s="68" t="s">
        <v>357</v>
      </c>
      <c r="S335" s="75"/>
      <c r="T335" s="76" t="s">
        <v>357</v>
      </c>
      <c r="U335" s="95">
        <v>45441</v>
      </c>
      <c r="V335" s="95">
        <v>45657</v>
      </c>
      <c r="W335" s="98">
        <v>45657</v>
      </c>
      <c r="X335" s="81" t="s">
        <v>930</v>
      </c>
      <c r="Y335" s="99" t="s">
        <v>520</v>
      </c>
      <c r="Z335" s="69"/>
      <c r="AA335" s="34">
        <v>1</v>
      </c>
      <c r="AB335" s="34">
        <v>1</v>
      </c>
      <c r="AC335" s="35">
        <v>26299000</v>
      </c>
      <c r="AD335" s="36" t="s">
        <v>2446</v>
      </c>
      <c r="AE335" s="79">
        <v>2024</v>
      </c>
    </row>
    <row r="336" spans="1:31" ht="130" x14ac:dyDescent="0.35">
      <c r="A336" s="64" t="s">
        <v>317</v>
      </c>
      <c r="B336" s="70" t="s">
        <v>31</v>
      </c>
      <c r="C336" s="70" t="s">
        <v>33</v>
      </c>
      <c r="D336" s="70" t="s">
        <v>526</v>
      </c>
      <c r="E336" s="66" t="s">
        <v>1334</v>
      </c>
      <c r="F336" s="95">
        <v>45441</v>
      </c>
      <c r="G336" s="65" t="s">
        <v>150</v>
      </c>
      <c r="H336" s="94" t="s">
        <v>1335</v>
      </c>
      <c r="I336" s="3">
        <v>28827750</v>
      </c>
      <c r="J336" s="97" t="s">
        <v>84</v>
      </c>
      <c r="K336" s="73">
        <v>901280037</v>
      </c>
      <c r="L336" s="65" t="s">
        <v>85</v>
      </c>
      <c r="M336" s="70" t="s">
        <v>1336</v>
      </c>
      <c r="N336" s="68" t="s">
        <v>357</v>
      </c>
      <c r="O336" s="3"/>
      <c r="P336" s="74">
        <f>+Tabla1513[[#This Row],[VALOR INICIAL DEL CONTRATO CON IVA]]+Tabla1513[[#This Row],[VALOR DE LAS ADICIONES CON IVA]]</f>
        <v>28827750</v>
      </c>
      <c r="Q336" s="45">
        <v>1</v>
      </c>
      <c r="R336" s="68" t="s">
        <v>357</v>
      </c>
      <c r="S336" s="75"/>
      <c r="T336" s="76" t="s">
        <v>357</v>
      </c>
      <c r="U336" s="95">
        <v>45454</v>
      </c>
      <c r="V336" s="95">
        <v>45455</v>
      </c>
      <c r="W336" s="98">
        <v>45455</v>
      </c>
      <c r="X336" s="81" t="s">
        <v>1112</v>
      </c>
      <c r="Y336" s="99" t="s">
        <v>520</v>
      </c>
      <c r="Z336" s="69"/>
      <c r="AA336" s="34">
        <v>1</v>
      </c>
      <c r="AB336" s="34">
        <v>1</v>
      </c>
      <c r="AC336" s="35">
        <v>28827750</v>
      </c>
      <c r="AD336" s="36" t="s">
        <v>2447</v>
      </c>
      <c r="AE336" s="79">
        <v>2024</v>
      </c>
    </row>
    <row r="337" spans="1:31" ht="156" x14ac:dyDescent="0.35">
      <c r="A337" s="64" t="s">
        <v>317</v>
      </c>
      <c r="B337" s="70" t="s">
        <v>11</v>
      </c>
      <c r="C337" s="70" t="s">
        <v>12</v>
      </c>
      <c r="D337" s="70" t="s">
        <v>397</v>
      </c>
      <c r="E337" s="66" t="s">
        <v>1337</v>
      </c>
      <c r="F337" s="95">
        <v>45443</v>
      </c>
      <c r="G337" s="65" t="s">
        <v>150</v>
      </c>
      <c r="H337" s="94" t="s">
        <v>2791</v>
      </c>
      <c r="I337" s="3">
        <v>9409469644</v>
      </c>
      <c r="J337" s="97" t="s">
        <v>84</v>
      </c>
      <c r="K337" s="73">
        <v>900959987</v>
      </c>
      <c r="L337" s="65" t="s">
        <v>111</v>
      </c>
      <c r="M337" s="70" t="s">
        <v>1338</v>
      </c>
      <c r="N337" s="68" t="s">
        <v>357</v>
      </c>
      <c r="O337" s="3"/>
      <c r="P337" s="74">
        <f>+Tabla1513[[#This Row],[VALOR INICIAL DEL CONTRATO CON IVA]]+Tabla1513[[#This Row],[VALOR DE LAS ADICIONES CON IVA]]</f>
        <v>9409469644</v>
      </c>
      <c r="Q337" s="45">
        <v>360</v>
      </c>
      <c r="R337" s="68" t="s">
        <v>357</v>
      </c>
      <c r="S337" s="75"/>
      <c r="T337" s="76" t="s">
        <v>357</v>
      </c>
      <c r="U337" s="95">
        <v>45447</v>
      </c>
      <c r="V337" s="95">
        <v>45807</v>
      </c>
      <c r="W337" s="98">
        <v>45807</v>
      </c>
      <c r="X337" s="81" t="s">
        <v>538</v>
      </c>
      <c r="Y337" s="99" t="s">
        <v>308</v>
      </c>
      <c r="Z337" s="69"/>
      <c r="AA337" s="34">
        <v>0.58330000000000004</v>
      </c>
      <c r="AB337" s="34">
        <v>0.61899999999999999</v>
      </c>
      <c r="AC337" s="35">
        <v>5824715314</v>
      </c>
      <c r="AD337" s="36" t="s">
        <v>2448</v>
      </c>
      <c r="AE337" s="79">
        <v>2024</v>
      </c>
    </row>
    <row r="338" spans="1:31" ht="91" x14ac:dyDescent="0.35">
      <c r="A338" s="64" t="s">
        <v>317</v>
      </c>
      <c r="B338" s="70" t="s">
        <v>11</v>
      </c>
      <c r="C338" s="70" t="s">
        <v>19</v>
      </c>
      <c r="D338" s="70" t="s">
        <v>526</v>
      </c>
      <c r="E338" s="66" t="s">
        <v>1566</v>
      </c>
      <c r="F338" s="95">
        <v>45448</v>
      </c>
      <c r="G338" s="65" t="s">
        <v>113</v>
      </c>
      <c r="H338" s="94" t="s">
        <v>1676</v>
      </c>
      <c r="I338" s="3">
        <v>4743248</v>
      </c>
      <c r="J338" s="97" t="s">
        <v>84</v>
      </c>
      <c r="K338" s="73">
        <v>830005448</v>
      </c>
      <c r="L338" s="65" t="s">
        <v>91</v>
      </c>
      <c r="M338" s="70" t="s">
        <v>1567</v>
      </c>
      <c r="N338" s="68" t="s">
        <v>357</v>
      </c>
      <c r="O338" s="3"/>
      <c r="P338" s="74">
        <f>+Tabla1513[[#This Row],[VALOR INICIAL DEL CONTRATO CON IVA]]+Tabla1513[[#This Row],[VALOR DE LAS ADICIONES CON IVA]]</f>
        <v>4743248</v>
      </c>
      <c r="Q338" s="45">
        <v>20</v>
      </c>
      <c r="R338" s="68" t="s">
        <v>357</v>
      </c>
      <c r="S338" s="75"/>
      <c r="T338" s="76" t="s">
        <v>357</v>
      </c>
      <c r="U338" s="95">
        <v>45448</v>
      </c>
      <c r="V338" s="95">
        <v>45468</v>
      </c>
      <c r="W338" s="98">
        <v>45468</v>
      </c>
      <c r="X338" s="81" t="s">
        <v>1269</v>
      </c>
      <c r="Y338" s="99" t="s">
        <v>520</v>
      </c>
      <c r="Z338" s="69"/>
      <c r="AA338" s="34">
        <v>1</v>
      </c>
      <c r="AB338" s="34">
        <v>1</v>
      </c>
      <c r="AC338" s="35">
        <v>4743248</v>
      </c>
      <c r="AD338" s="36" t="s">
        <v>2449</v>
      </c>
      <c r="AE338" s="79">
        <v>2024</v>
      </c>
    </row>
    <row r="339" spans="1:31" ht="91" x14ac:dyDescent="0.35">
      <c r="A339" s="64" t="s">
        <v>317</v>
      </c>
      <c r="B339" s="70" t="s">
        <v>11</v>
      </c>
      <c r="C339" s="70" t="s">
        <v>19</v>
      </c>
      <c r="D339" s="70" t="s">
        <v>526</v>
      </c>
      <c r="E339" s="66" t="s">
        <v>1568</v>
      </c>
      <c r="F339" s="95">
        <v>45450</v>
      </c>
      <c r="G339" s="65" t="s">
        <v>113</v>
      </c>
      <c r="H339" s="94" t="s">
        <v>1569</v>
      </c>
      <c r="I339" s="3">
        <v>34806471</v>
      </c>
      <c r="J339" s="97" t="s">
        <v>84</v>
      </c>
      <c r="K339" s="73">
        <v>860510826</v>
      </c>
      <c r="L339" s="65" t="s">
        <v>111</v>
      </c>
      <c r="M339" s="70" t="s">
        <v>1570</v>
      </c>
      <c r="N339" s="68" t="s">
        <v>357</v>
      </c>
      <c r="O339" s="3"/>
      <c r="P339" s="74">
        <f>+Tabla1513[[#This Row],[VALOR INICIAL DEL CONTRATO CON IVA]]+Tabla1513[[#This Row],[VALOR DE LAS ADICIONES CON IVA]]</f>
        <v>34806471</v>
      </c>
      <c r="Q339" s="45">
        <v>8</v>
      </c>
      <c r="R339" s="68" t="s">
        <v>357</v>
      </c>
      <c r="S339" s="75"/>
      <c r="T339" s="76" t="s">
        <v>357</v>
      </c>
      <c r="U339" s="95">
        <v>45450</v>
      </c>
      <c r="V339" s="95">
        <v>45458</v>
      </c>
      <c r="W339" s="98">
        <v>45458</v>
      </c>
      <c r="X339" s="81" t="s">
        <v>1269</v>
      </c>
      <c r="Y339" s="99" t="s">
        <v>520</v>
      </c>
      <c r="Z339" s="69"/>
      <c r="AA339" s="34">
        <v>1</v>
      </c>
      <c r="AB339" s="34">
        <v>1</v>
      </c>
      <c r="AC339" s="35">
        <v>34806471</v>
      </c>
      <c r="AD339" s="36" t="s">
        <v>2450</v>
      </c>
      <c r="AE339" s="79">
        <v>2024</v>
      </c>
    </row>
    <row r="340" spans="1:31" ht="52" x14ac:dyDescent="0.35">
      <c r="A340" s="64" t="s">
        <v>317</v>
      </c>
      <c r="B340" s="70" t="s">
        <v>11</v>
      </c>
      <c r="C340" s="70" t="s">
        <v>19</v>
      </c>
      <c r="D340" s="70" t="s">
        <v>526</v>
      </c>
      <c r="E340" s="66" t="s">
        <v>1571</v>
      </c>
      <c r="F340" s="95">
        <v>45450</v>
      </c>
      <c r="G340" s="65" t="s">
        <v>150</v>
      </c>
      <c r="H340" s="94" t="s">
        <v>1572</v>
      </c>
      <c r="I340" s="3">
        <v>11750000</v>
      </c>
      <c r="J340" s="97" t="s">
        <v>96</v>
      </c>
      <c r="K340" s="73">
        <v>1016041679</v>
      </c>
      <c r="L340" s="65"/>
      <c r="M340" s="70" t="s">
        <v>1573</v>
      </c>
      <c r="N340" s="68" t="s">
        <v>357</v>
      </c>
      <c r="O340" s="3"/>
      <c r="P340" s="74">
        <f>+Tabla1513[[#This Row],[VALOR INICIAL DEL CONTRATO CON IVA]]+Tabla1513[[#This Row],[VALOR DE LAS ADICIONES CON IVA]]</f>
        <v>11750000</v>
      </c>
      <c r="Q340" s="45">
        <v>30</v>
      </c>
      <c r="R340" s="68" t="s">
        <v>357</v>
      </c>
      <c r="S340" s="75"/>
      <c r="T340" s="76" t="s">
        <v>357</v>
      </c>
      <c r="U340" s="95">
        <v>45450</v>
      </c>
      <c r="V340" s="95">
        <v>45480</v>
      </c>
      <c r="W340" s="98">
        <v>45480</v>
      </c>
      <c r="X340" s="81" t="s">
        <v>417</v>
      </c>
      <c r="Y340" s="99" t="s">
        <v>520</v>
      </c>
      <c r="Z340" s="69"/>
      <c r="AA340" s="34">
        <v>1</v>
      </c>
      <c r="AB340" s="34">
        <v>1</v>
      </c>
      <c r="AC340" s="35">
        <v>11750000</v>
      </c>
      <c r="AD340" s="36" t="s">
        <v>2451</v>
      </c>
      <c r="AE340" s="79">
        <v>2024</v>
      </c>
    </row>
    <row r="341" spans="1:31" ht="117" x14ac:dyDescent="0.35">
      <c r="A341" s="64" t="s">
        <v>317</v>
      </c>
      <c r="B341" s="70" t="s">
        <v>409</v>
      </c>
      <c r="C341" s="70" t="s">
        <v>73</v>
      </c>
      <c r="D341" s="70" t="s">
        <v>526</v>
      </c>
      <c r="E341" s="66" t="s">
        <v>1574</v>
      </c>
      <c r="F341" s="95">
        <v>45455</v>
      </c>
      <c r="G341" s="65" t="s">
        <v>150</v>
      </c>
      <c r="H341" s="94" t="s">
        <v>1575</v>
      </c>
      <c r="I341" s="3">
        <v>85100000</v>
      </c>
      <c r="J341" s="97" t="s">
        <v>84</v>
      </c>
      <c r="K341" s="73">
        <v>901147699</v>
      </c>
      <c r="L341" s="65" t="s">
        <v>120</v>
      </c>
      <c r="M341" s="70" t="s">
        <v>1576</v>
      </c>
      <c r="N341" s="68" t="s">
        <v>357</v>
      </c>
      <c r="O341" s="3"/>
      <c r="P341" s="74">
        <f>+Tabla1513[[#This Row],[VALOR INICIAL DEL CONTRATO CON IVA]]+Tabla1513[[#This Row],[VALOR DE LAS ADICIONES CON IVA]]</f>
        <v>85100000</v>
      </c>
      <c r="Q341" s="45">
        <v>541</v>
      </c>
      <c r="R341" s="68" t="s">
        <v>357</v>
      </c>
      <c r="S341" s="75"/>
      <c r="T341" s="76" t="s">
        <v>357</v>
      </c>
      <c r="U341" s="95">
        <v>45481</v>
      </c>
      <c r="V341" s="95">
        <v>46022</v>
      </c>
      <c r="W341" s="98">
        <v>46022</v>
      </c>
      <c r="X341" s="81" t="s">
        <v>701</v>
      </c>
      <c r="Y341" s="99" t="s">
        <v>308</v>
      </c>
      <c r="Z341" s="69"/>
      <c r="AA341" s="34">
        <v>0.22220000000000001</v>
      </c>
      <c r="AB341" s="34">
        <v>0.22220000000000001</v>
      </c>
      <c r="AC341" s="35">
        <v>18909100</v>
      </c>
      <c r="AD341" s="36" t="s">
        <v>2452</v>
      </c>
      <c r="AE341" s="79">
        <v>2024</v>
      </c>
    </row>
    <row r="342" spans="1:31" ht="117" x14ac:dyDescent="0.35">
      <c r="A342" s="64" t="s">
        <v>317</v>
      </c>
      <c r="B342" s="70" t="s">
        <v>31</v>
      </c>
      <c r="C342" s="70" t="s">
        <v>34</v>
      </c>
      <c r="D342" s="70" t="s">
        <v>526</v>
      </c>
      <c r="E342" s="66" t="s">
        <v>1577</v>
      </c>
      <c r="F342" s="95">
        <v>45455</v>
      </c>
      <c r="G342" s="65" t="s">
        <v>150</v>
      </c>
      <c r="H342" s="94" t="s">
        <v>1578</v>
      </c>
      <c r="I342" s="3">
        <v>57120000</v>
      </c>
      <c r="J342" s="97" t="s">
        <v>84</v>
      </c>
      <c r="K342" s="73">
        <v>901036991</v>
      </c>
      <c r="L342" s="65" t="s">
        <v>120</v>
      </c>
      <c r="M342" s="70" t="s">
        <v>1579</v>
      </c>
      <c r="N342" s="68" t="s">
        <v>357</v>
      </c>
      <c r="O342" s="3"/>
      <c r="P342" s="74">
        <f>+Tabla1513[[#This Row],[VALOR INICIAL DEL CONTRATO CON IVA]]+Tabla1513[[#This Row],[VALOR DE LAS ADICIONES CON IVA]]</f>
        <v>57120000</v>
      </c>
      <c r="Q342" s="45">
        <v>30</v>
      </c>
      <c r="R342" s="68" t="s">
        <v>357</v>
      </c>
      <c r="S342" s="75"/>
      <c r="T342" s="76" t="s">
        <v>357</v>
      </c>
      <c r="U342" s="95">
        <v>45455</v>
      </c>
      <c r="V342" s="95">
        <v>45485</v>
      </c>
      <c r="W342" s="98">
        <v>45485</v>
      </c>
      <c r="X342" s="81" t="s">
        <v>1580</v>
      </c>
      <c r="Y342" s="99" t="s">
        <v>520</v>
      </c>
      <c r="Z342" s="69"/>
      <c r="AA342" s="34">
        <v>0</v>
      </c>
      <c r="AB342" s="34">
        <v>0</v>
      </c>
      <c r="AC342" s="35">
        <v>0</v>
      </c>
      <c r="AD342" s="36" t="s">
        <v>2453</v>
      </c>
      <c r="AE342" s="79">
        <v>2024</v>
      </c>
    </row>
    <row r="343" spans="1:31" ht="91" x14ac:dyDescent="0.35">
      <c r="A343" s="64" t="s">
        <v>317</v>
      </c>
      <c r="B343" s="70" t="s">
        <v>31</v>
      </c>
      <c r="C343" s="70" t="s">
        <v>33</v>
      </c>
      <c r="D343" s="70" t="s">
        <v>526</v>
      </c>
      <c r="E343" s="66" t="s">
        <v>1581</v>
      </c>
      <c r="F343" s="95">
        <v>45455</v>
      </c>
      <c r="G343" s="65" t="s">
        <v>150</v>
      </c>
      <c r="H343" s="94" t="s">
        <v>1582</v>
      </c>
      <c r="I343" s="3">
        <v>65000000</v>
      </c>
      <c r="J343" s="97" t="s">
        <v>84</v>
      </c>
      <c r="K343" s="73">
        <v>901016909</v>
      </c>
      <c r="L343" s="65" t="s">
        <v>120</v>
      </c>
      <c r="M343" s="70" t="s">
        <v>1583</v>
      </c>
      <c r="N343" s="68" t="s">
        <v>357</v>
      </c>
      <c r="O343" s="3"/>
      <c r="P343" s="74">
        <f>+Tabla1513[[#This Row],[VALOR INICIAL DEL CONTRATO CON IVA]]+Tabla1513[[#This Row],[VALOR DE LAS ADICIONES CON IVA]]</f>
        <v>65000000</v>
      </c>
      <c r="Q343" s="45">
        <v>325</v>
      </c>
      <c r="R343" s="68" t="s">
        <v>357</v>
      </c>
      <c r="S343" s="75"/>
      <c r="T343" s="76" t="s">
        <v>357</v>
      </c>
      <c r="U343" s="95">
        <v>45483</v>
      </c>
      <c r="V343" s="95">
        <v>45808</v>
      </c>
      <c r="W343" s="98">
        <v>45808</v>
      </c>
      <c r="X343" s="81" t="s">
        <v>1584</v>
      </c>
      <c r="Y343" s="99" t="s">
        <v>308</v>
      </c>
      <c r="Z343" s="69"/>
      <c r="AA343" s="34">
        <v>0.42</v>
      </c>
      <c r="AB343" s="34">
        <v>0.25</v>
      </c>
      <c r="AC343" s="35">
        <v>16250000</v>
      </c>
      <c r="AD343" s="36" t="s">
        <v>2454</v>
      </c>
      <c r="AE343" s="79">
        <v>2024</v>
      </c>
    </row>
    <row r="344" spans="1:31" ht="78" x14ac:dyDescent="0.35">
      <c r="A344" s="64" t="s">
        <v>317</v>
      </c>
      <c r="B344" s="70" t="s">
        <v>11</v>
      </c>
      <c r="C344" s="70" t="s">
        <v>19</v>
      </c>
      <c r="D344" s="70" t="s">
        <v>526</v>
      </c>
      <c r="E344" s="66" t="s">
        <v>1585</v>
      </c>
      <c r="F344" s="95">
        <v>45456</v>
      </c>
      <c r="G344" s="65" t="s">
        <v>113</v>
      </c>
      <c r="H344" s="94" t="s">
        <v>1586</v>
      </c>
      <c r="I344" s="3">
        <v>248417100</v>
      </c>
      <c r="J344" s="97" t="s">
        <v>84</v>
      </c>
      <c r="K344" s="73">
        <v>830079821</v>
      </c>
      <c r="L344" s="65" t="s">
        <v>91</v>
      </c>
      <c r="M344" s="70" t="s">
        <v>1587</v>
      </c>
      <c r="N344" s="68" t="s">
        <v>357</v>
      </c>
      <c r="O344" s="3"/>
      <c r="P344" s="74">
        <f>+Tabla1513[[#This Row],[VALOR INICIAL DEL CONTRATO CON IVA]]+Tabla1513[[#This Row],[VALOR DE LAS ADICIONES CON IVA]]</f>
        <v>248417100</v>
      </c>
      <c r="Q344" s="45">
        <v>30</v>
      </c>
      <c r="R344" s="68" t="s">
        <v>357</v>
      </c>
      <c r="S344" s="75"/>
      <c r="T344" s="76" t="s">
        <v>357</v>
      </c>
      <c r="U344" s="95">
        <v>45456</v>
      </c>
      <c r="V344" s="95">
        <v>45486</v>
      </c>
      <c r="W344" s="98">
        <v>45486</v>
      </c>
      <c r="X344" s="81" t="s">
        <v>1564</v>
      </c>
      <c r="Y344" s="99" t="s">
        <v>520</v>
      </c>
      <c r="Z344" s="69"/>
      <c r="AA344" s="34">
        <v>1</v>
      </c>
      <c r="AB344" s="34">
        <v>1</v>
      </c>
      <c r="AC344" s="35">
        <v>248417100</v>
      </c>
      <c r="AD344" s="36" t="s">
        <v>2455</v>
      </c>
      <c r="AE344" s="79">
        <v>2024</v>
      </c>
    </row>
    <row r="345" spans="1:31" ht="143" x14ac:dyDescent="0.35">
      <c r="A345" s="64" t="s">
        <v>317</v>
      </c>
      <c r="B345" s="70" t="s">
        <v>418</v>
      </c>
      <c r="C345" s="70" t="s">
        <v>43</v>
      </c>
      <c r="D345" s="70" t="s">
        <v>526</v>
      </c>
      <c r="E345" s="66" t="s">
        <v>1588</v>
      </c>
      <c r="F345" s="95">
        <v>45463</v>
      </c>
      <c r="G345" s="65" t="s">
        <v>150</v>
      </c>
      <c r="H345" s="94" t="s">
        <v>2648</v>
      </c>
      <c r="I345" s="3">
        <v>24000000</v>
      </c>
      <c r="J345" s="97" t="s">
        <v>96</v>
      </c>
      <c r="K345" s="73">
        <v>88236355</v>
      </c>
      <c r="L345" s="65"/>
      <c r="M345" s="70" t="s">
        <v>1589</v>
      </c>
      <c r="N345" s="68" t="s">
        <v>357</v>
      </c>
      <c r="O345" s="3"/>
      <c r="P345" s="74">
        <f>+Tabla1513[[#This Row],[VALOR INICIAL DEL CONTRATO CON IVA]]+Tabla1513[[#This Row],[VALOR DE LAS ADICIONES CON IVA]]</f>
        <v>24000000</v>
      </c>
      <c r="Q345" s="45">
        <v>121</v>
      </c>
      <c r="R345" s="68" t="s">
        <v>357</v>
      </c>
      <c r="S345" s="75"/>
      <c r="T345" s="76" t="s">
        <v>357</v>
      </c>
      <c r="U345" s="95">
        <v>45463</v>
      </c>
      <c r="V345" s="95">
        <v>45584</v>
      </c>
      <c r="W345" s="98">
        <v>45584</v>
      </c>
      <c r="X345" s="81" t="s">
        <v>463</v>
      </c>
      <c r="Y345" s="99" t="s">
        <v>520</v>
      </c>
      <c r="Z345" s="69"/>
      <c r="AA345" s="34">
        <v>1</v>
      </c>
      <c r="AB345" s="34">
        <v>1</v>
      </c>
      <c r="AC345" s="35">
        <v>24000000</v>
      </c>
      <c r="AD345" s="36" t="s">
        <v>2456</v>
      </c>
      <c r="AE345" s="79">
        <v>2024</v>
      </c>
    </row>
    <row r="346" spans="1:31" ht="169" x14ac:dyDescent="0.35">
      <c r="A346" s="64" t="s">
        <v>317</v>
      </c>
      <c r="B346" s="70" t="s">
        <v>302</v>
      </c>
      <c r="C346" s="70" t="s">
        <v>25</v>
      </c>
      <c r="D346" s="70" t="s">
        <v>993</v>
      </c>
      <c r="E346" s="66" t="s">
        <v>1590</v>
      </c>
      <c r="F346" s="95">
        <v>45464</v>
      </c>
      <c r="G346" s="65" t="s">
        <v>150</v>
      </c>
      <c r="H346" s="94" t="s">
        <v>1591</v>
      </c>
      <c r="I346" s="3">
        <v>928200</v>
      </c>
      <c r="J346" s="97" t="s">
        <v>84</v>
      </c>
      <c r="K346" s="73">
        <v>830079547</v>
      </c>
      <c r="L346" s="65" t="s">
        <v>120</v>
      </c>
      <c r="M346" s="70" t="s">
        <v>1592</v>
      </c>
      <c r="N346" s="68" t="s">
        <v>357</v>
      </c>
      <c r="O346" s="3"/>
      <c r="P346" s="74">
        <f>+Tabla1513[[#This Row],[VALOR INICIAL DEL CONTRATO CON IVA]]+Tabla1513[[#This Row],[VALOR DE LAS ADICIONES CON IVA]]</f>
        <v>928200</v>
      </c>
      <c r="Q346" s="45">
        <v>1</v>
      </c>
      <c r="R346" s="68" t="s">
        <v>357</v>
      </c>
      <c r="S346" s="75"/>
      <c r="T346" s="76" t="s">
        <v>357</v>
      </c>
      <c r="U346" s="95">
        <v>45465</v>
      </c>
      <c r="V346" s="95">
        <v>45466</v>
      </c>
      <c r="W346" s="98">
        <v>45466</v>
      </c>
      <c r="X346" s="81" t="s">
        <v>441</v>
      </c>
      <c r="Y346" s="99" t="s">
        <v>520</v>
      </c>
      <c r="Z346" s="69"/>
      <c r="AA346" s="34">
        <v>0</v>
      </c>
      <c r="AB346" s="34">
        <v>0</v>
      </c>
      <c r="AC346" s="35">
        <v>0</v>
      </c>
      <c r="AD346" s="36" t="s">
        <v>2457</v>
      </c>
      <c r="AE346" s="79">
        <v>2024</v>
      </c>
    </row>
    <row r="347" spans="1:31" ht="156" x14ac:dyDescent="0.35">
      <c r="A347" s="64" t="s">
        <v>317</v>
      </c>
      <c r="B347" s="70" t="s">
        <v>506</v>
      </c>
      <c r="C347" s="70" t="s">
        <v>63</v>
      </c>
      <c r="D347" s="70" t="s">
        <v>526</v>
      </c>
      <c r="E347" s="66" t="s">
        <v>1593</v>
      </c>
      <c r="F347" s="95">
        <v>45468</v>
      </c>
      <c r="G347" s="65" t="s">
        <v>150</v>
      </c>
      <c r="H347" s="94" t="s">
        <v>1215</v>
      </c>
      <c r="I347" s="3">
        <v>476000000</v>
      </c>
      <c r="J347" s="97" t="s">
        <v>84</v>
      </c>
      <c r="K347" s="73">
        <v>900991968</v>
      </c>
      <c r="L347" s="65" t="s">
        <v>91</v>
      </c>
      <c r="M347" s="70" t="s">
        <v>1594</v>
      </c>
      <c r="N347" s="68" t="s">
        <v>357</v>
      </c>
      <c r="O347" s="3"/>
      <c r="P347" s="74">
        <f>+Tabla1513[[#This Row],[VALOR INICIAL DEL CONTRATO CON IVA]]+Tabla1513[[#This Row],[VALOR DE LAS ADICIONES CON IVA]]</f>
        <v>476000000</v>
      </c>
      <c r="Q347" s="45">
        <v>365</v>
      </c>
      <c r="R347" s="68" t="s">
        <v>357</v>
      </c>
      <c r="S347" s="75"/>
      <c r="T347" s="76" t="s">
        <v>357</v>
      </c>
      <c r="U347" s="95">
        <v>45468</v>
      </c>
      <c r="V347" s="95">
        <v>45833</v>
      </c>
      <c r="W347" s="98">
        <v>45833</v>
      </c>
      <c r="X347" s="81" t="s">
        <v>492</v>
      </c>
      <c r="Y347" s="99" t="s">
        <v>308</v>
      </c>
      <c r="Z347" s="69"/>
      <c r="AA347" s="34">
        <v>0.66</v>
      </c>
      <c r="AB347" s="34">
        <v>0.5</v>
      </c>
      <c r="AC347" s="35">
        <v>106106580</v>
      </c>
      <c r="AD347" s="36" t="s">
        <v>2458</v>
      </c>
      <c r="AE347" s="79">
        <v>2024</v>
      </c>
    </row>
    <row r="348" spans="1:31" ht="156" x14ac:dyDescent="0.35">
      <c r="A348" s="64" t="s">
        <v>317</v>
      </c>
      <c r="B348" s="70" t="s">
        <v>506</v>
      </c>
      <c r="C348" s="70" t="s">
        <v>63</v>
      </c>
      <c r="D348" s="70" t="s">
        <v>526</v>
      </c>
      <c r="E348" s="66" t="s">
        <v>1595</v>
      </c>
      <c r="F348" s="95">
        <v>45468</v>
      </c>
      <c r="G348" s="65" t="s">
        <v>150</v>
      </c>
      <c r="H348" s="94" t="s">
        <v>1215</v>
      </c>
      <c r="I348" s="3">
        <v>178500000</v>
      </c>
      <c r="J348" s="97" t="s">
        <v>84</v>
      </c>
      <c r="K348" s="73">
        <v>901825955</v>
      </c>
      <c r="L348" s="65" t="s">
        <v>120</v>
      </c>
      <c r="M348" s="70" t="s">
        <v>1596</v>
      </c>
      <c r="N348" s="68" t="s">
        <v>357</v>
      </c>
      <c r="O348" s="3"/>
      <c r="P348" s="74">
        <f>+Tabla1513[[#This Row],[VALOR INICIAL DEL CONTRATO CON IVA]]+Tabla1513[[#This Row],[VALOR DE LAS ADICIONES CON IVA]]</f>
        <v>178500000</v>
      </c>
      <c r="Q348" s="45">
        <v>364</v>
      </c>
      <c r="R348" s="68" t="s">
        <v>357</v>
      </c>
      <c r="S348" s="75"/>
      <c r="T348" s="76" t="s">
        <v>357</v>
      </c>
      <c r="U348" s="95">
        <v>45468</v>
      </c>
      <c r="V348" s="95">
        <v>45832</v>
      </c>
      <c r="W348" s="98">
        <v>45832</v>
      </c>
      <c r="X348" s="81" t="s">
        <v>492</v>
      </c>
      <c r="Y348" s="99" t="s">
        <v>308</v>
      </c>
      <c r="Z348" s="69"/>
      <c r="AA348" s="34">
        <v>0.66</v>
      </c>
      <c r="AB348" s="34">
        <v>0.5</v>
      </c>
      <c r="AC348" s="35">
        <v>65334112</v>
      </c>
      <c r="AD348" s="36" t="s">
        <v>2459</v>
      </c>
      <c r="AE348" s="79">
        <v>2024</v>
      </c>
    </row>
    <row r="349" spans="1:31" ht="143" x14ac:dyDescent="0.35">
      <c r="A349" s="64" t="s">
        <v>317</v>
      </c>
      <c r="B349" s="70" t="s">
        <v>506</v>
      </c>
      <c r="C349" s="70" t="s">
        <v>63</v>
      </c>
      <c r="D349" s="70" t="s">
        <v>526</v>
      </c>
      <c r="E349" s="66" t="s">
        <v>1597</v>
      </c>
      <c r="F349" s="95">
        <v>45470</v>
      </c>
      <c r="G349" s="65" t="s">
        <v>150</v>
      </c>
      <c r="H349" s="94" t="s">
        <v>1598</v>
      </c>
      <c r="I349" s="3">
        <v>4626553</v>
      </c>
      <c r="J349" s="97" t="s">
        <v>84</v>
      </c>
      <c r="K349" s="73">
        <v>900591222</v>
      </c>
      <c r="L349" s="65" t="s">
        <v>120</v>
      </c>
      <c r="M349" s="70" t="s">
        <v>695</v>
      </c>
      <c r="N349" s="68" t="s">
        <v>357</v>
      </c>
      <c r="O349" s="3"/>
      <c r="P349" s="74">
        <f>+Tabla1513[[#This Row],[VALOR INICIAL DEL CONTRATO CON IVA]]+Tabla1513[[#This Row],[VALOR DE LAS ADICIONES CON IVA]]</f>
        <v>4626553</v>
      </c>
      <c r="Q349" s="45">
        <v>187</v>
      </c>
      <c r="R349" s="68" t="s">
        <v>357</v>
      </c>
      <c r="S349" s="75"/>
      <c r="T349" s="76" t="s">
        <v>357</v>
      </c>
      <c r="U349" s="95">
        <v>45470</v>
      </c>
      <c r="V349" s="95">
        <v>45657</v>
      </c>
      <c r="W349" s="98">
        <v>45657</v>
      </c>
      <c r="X349" s="81" t="s">
        <v>492</v>
      </c>
      <c r="Y349" s="99" t="s">
        <v>520</v>
      </c>
      <c r="Z349" s="69"/>
      <c r="AA349" s="34">
        <v>1</v>
      </c>
      <c r="AB349" s="34">
        <v>1</v>
      </c>
      <c r="AC349" s="35">
        <v>4626553</v>
      </c>
      <c r="AD349" s="36" t="s">
        <v>2460</v>
      </c>
      <c r="AE349" s="79">
        <v>2024</v>
      </c>
    </row>
    <row r="350" spans="1:31" ht="156" x14ac:dyDescent="0.35">
      <c r="A350" s="64" t="s">
        <v>317</v>
      </c>
      <c r="B350" s="70" t="s">
        <v>506</v>
      </c>
      <c r="C350" s="70" t="s">
        <v>63</v>
      </c>
      <c r="D350" s="70" t="s">
        <v>526</v>
      </c>
      <c r="E350" s="66" t="s">
        <v>1599</v>
      </c>
      <c r="F350" s="95">
        <v>45470</v>
      </c>
      <c r="G350" s="65" t="s">
        <v>150</v>
      </c>
      <c r="H350" s="94" t="s">
        <v>1215</v>
      </c>
      <c r="I350" s="3">
        <v>476000000</v>
      </c>
      <c r="J350" s="97" t="s">
        <v>84</v>
      </c>
      <c r="K350" s="73">
        <v>901179865</v>
      </c>
      <c r="L350" s="65" t="s">
        <v>91</v>
      </c>
      <c r="M350" s="70" t="s">
        <v>1600</v>
      </c>
      <c r="N350" s="68" t="s">
        <v>357</v>
      </c>
      <c r="O350" s="3"/>
      <c r="P350" s="74">
        <f>+Tabla1513[[#This Row],[VALOR INICIAL DEL CONTRATO CON IVA]]+Tabla1513[[#This Row],[VALOR DE LAS ADICIONES CON IVA]]</f>
        <v>476000000</v>
      </c>
      <c r="Q350" s="45">
        <v>365</v>
      </c>
      <c r="R350" s="68" t="s">
        <v>357</v>
      </c>
      <c r="S350" s="75"/>
      <c r="T350" s="76" t="s">
        <v>357</v>
      </c>
      <c r="U350" s="95">
        <v>45470</v>
      </c>
      <c r="V350" s="95">
        <v>45835</v>
      </c>
      <c r="W350" s="98">
        <v>45835</v>
      </c>
      <c r="X350" s="81" t="s">
        <v>492</v>
      </c>
      <c r="Y350" s="99" t="s">
        <v>308</v>
      </c>
      <c r="Z350" s="69"/>
      <c r="AA350" s="34">
        <v>0.66</v>
      </c>
      <c r="AB350" s="34">
        <v>0.5</v>
      </c>
      <c r="AC350" s="35">
        <v>338335240</v>
      </c>
      <c r="AD350" s="36" t="s">
        <v>2461</v>
      </c>
      <c r="AE350" s="79">
        <v>2024</v>
      </c>
    </row>
    <row r="351" spans="1:31" s="1" customFormat="1" ht="78" x14ac:dyDescent="0.35">
      <c r="A351" s="82" t="s">
        <v>317</v>
      </c>
      <c r="B351" s="96" t="s">
        <v>409</v>
      </c>
      <c r="C351" s="96" t="s">
        <v>66</v>
      </c>
      <c r="D351" s="70" t="s">
        <v>526</v>
      </c>
      <c r="E351" s="84" t="s">
        <v>1601</v>
      </c>
      <c r="F351" s="100">
        <v>45470</v>
      </c>
      <c r="G351" s="65" t="s">
        <v>150</v>
      </c>
      <c r="H351" s="94" t="s">
        <v>1602</v>
      </c>
      <c r="I351" s="3">
        <v>2191320000</v>
      </c>
      <c r="J351" s="97" t="s">
        <v>84</v>
      </c>
      <c r="K351" s="87">
        <v>770223411</v>
      </c>
      <c r="L351" s="83" t="s">
        <v>126</v>
      </c>
      <c r="M351" s="70" t="s">
        <v>1603</v>
      </c>
      <c r="N351" s="85" t="s">
        <v>357</v>
      </c>
      <c r="O351" s="37"/>
      <c r="P351" s="74">
        <f>+Tabla1513[[#This Row],[VALOR INICIAL DEL CONTRATO CON IVA]]+Tabla1513[[#This Row],[VALOR DE LAS ADICIONES CON IVA]]</f>
        <v>2191320000</v>
      </c>
      <c r="Q351" s="6">
        <v>1095</v>
      </c>
      <c r="R351" s="85" t="s">
        <v>357</v>
      </c>
      <c r="S351" s="91"/>
      <c r="T351" s="88" t="s">
        <v>357</v>
      </c>
      <c r="U351" s="100">
        <v>45470</v>
      </c>
      <c r="V351" s="100">
        <v>46565</v>
      </c>
      <c r="W351" s="101">
        <v>46565</v>
      </c>
      <c r="X351" s="81" t="s">
        <v>1604</v>
      </c>
      <c r="Y351" s="102" t="s">
        <v>308</v>
      </c>
      <c r="Z351" s="86"/>
      <c r="AA351" s="28">
        <v>0.16719999999999999</v>
      </c>
      <c r="AB351" s="28">
        <v>0.308</v>
      </c>
      <c r="AC351" s="39">
        <v>714409875</v>
      </c>
      <c r="AD351" s="40" t="s">
        <v>2798</v>
      </c>
      <c r="AE351" s="90">
        <v>2024</v>
      </c>
    </row>
    <row r="352" spans="1:31" ht="195" x14ac:dyDescent="0.35">
      <c r="A352" s="64" t="s">
        <v>317</v>
      </c>
      <c r="B352" s="70" t="s">
        <v>506</v>
      </c>
      <c r="C352" s="70" t="s">
        <v>63</v>
      </c>
      <c r="D352" s="70" t="s">
        <v>526</v>
      </c>
      <c r="E352" s="66" t="s">
        <v>1605</v>
      </c>
      <c r="F352" s="95">
        <v>45475</v>
      </c>
      <c r="G352" s="65" t="s">
        <v>150</v>
      </c>
      <c r="H352" s="94" t="s">
        <v>1606</v>
      </c>
      <c r="I352" s="3">
        <v>476000000</v>
      </c>
      <c r="J352" s="97" t="s">
        <v>84</v>
      </c>
      <c r="K352" s="73">
        <v>900491133</v>
      </c>
      <c r="L352" s="65" t="s">
        <v>91</v>
      </c>
      <c r="M352" s="70" t="s">
        <v>1607</v>
      </c>
      <c r="N352" s="68" t="s">
        <v>357</v>
      </c>
      <c r="O352" s="3"/>
      <c r="P352" s="74">
        <f>+Tabla1513[[#This Row],[VALOR INICIAL DEL CONTRATO CON IVA]]+Tabla1513[[#This Row],[VALOR DE LAS ADICIONES CON IVA]]</f>
        <v>476000000</v>
      </c>
      <c r="Q352" s="45">
        <v>365</v>
      </c>
      <c r="R352" s="68" t="s">
        <v>357</v>
      </c>
      <c r="S352" s="75"/>
      <c r="T352" s="76" t="s">
        <v>357</v>
      </c>
      <c r="U352" s="95">
        <v>45475</v>
      </c>
      <c r="V352" s="95">
        <v>45840</v>
      </c>
      <c r="W352" s="98">
        <v>45840</v>
      </c>
      <c r="X352" s="81" t="s">
        <v>492</v>
      </c>
      <c r="Y352" s="99" t="s">
        <v>308</v>
      </c>
      <c r="Z352" s="69"/>
      <c r="AA352" s="34">
        <v>0.5</v>
      </c>
      <c r="AB352" s="34">
        <v>0.5</v>
      </c>
      <c r="AC352" s="35">
        <v>142347660</v>
      </c>
      <c r="AD352" s="36" t="s">
        <v>2462</v>
      </c>
      <c r="AE352" s="79">
        <v>2024</v>
      </c>
    </row>
    <row r="353" spans="1:31" ht="182" x14ac:dyDescent="0.35">
      <c r="A353" s="64" t="s">
        <v>317</v>
      </c>
      <c r="B353" s="70" t="s">
        <v>31</v>
      </c>
      <c r="C353" s="70" t="s">
        <v>33</v>
      </c>
      <c r="D353" s="70" t="s">
        <v>526</v>
      </c>
      <c r="E353" s="66" t="s">
        <v>1608</v>
      </c>
      <c r="F353" s="95">
        <v>45478</v>
      </c>
      <c r="G353" s="65" t="s">
        <v>150</v>
      </c>
      <c r="H353" s="94" t="s">
        <v>1609</v>
      </c>
      <c r="I353" s="3">
        <v>47943910</v>
      </c>
      <c r="J353" s="97" t="s">
        <v>84</v>
      </c>
      <c r="K353" s="73">
        <v>860012336</v>
      </c>
      <c r="L353" s="65" t="s">
        <v>91</v>
      </c>
      <c r="M353" s="70" t="s">
        <v>1610</v>
      </c>
      <c r="N353" s="68" t="s">
        <v>357</v>
      </c>
      <c r="O353" s="3"/>
      <c r="P353" s="74">
        <f>+Tabla1513[[#This Row],[VALOR INICIAL DEL CONTRATO CON IVA]]+Tabla1513[[#This Row],[VALOR DE LAS ADICIONES CON IVA]]</f>
        <v>47943910</v>
      </c>
      <c r="Q353" s="45">
        <v>179</v>
      </c>
      <c r="R353" s="68" t="s">
        <v>357</v>
      </c>
      <c r="S353" s="75"/>
      <c r="T353" s="76" t="s">
        <v>357</v>
      </c>
      <c r="U353" s="95">
        <v>45478</v>
      </c>
      <c r="V353" s="95">
        <v>45657</v>
      </c>
      <c r="W353" s="98">
        <v>45657</v>
      </c>
      <c r="X353" s="81" t="s">
        <v>1611</v>
      </c>
      <c r="Y353" s="99" t="s">
        <v>520</v>
      </c>
      <c r="Z353" s="69"/>
      <c r="AA353" s="34">
        <v>1</v>
      </c>
      <c r="AB353" s="34">
        <v>1</v>
      </c>
      <c r="AC353" s="35">
        <v>47943910</v>
      </c>
      <c r="AD353" s="36" t="s">
        <v>2463</v>
      </c>
      <c r="AE353" s="79">
        <v>2024</v>
      </c>
    </row>
    <row r="354" spans="1:31" ht="116" x14ac:dyDescent="0.35">
      <c r="A354" s="64" t="s">
        <v>317</v>
      </c>
      <c r="B354" s="70" t="s">
        <v>11</v>
      </c>
      <c r="C354" s="70" t="s">
        <v>20</v>
      </c>
      <c r="D354" s="70" t="s">
        <v>526</v>
      </c>
      <c r="E354" s="66" t="s">
        <v>1612</v>
      </c>
      <c r="F354" s="95">
        <v>45477</v>
      </c>
      <c r="G354" s="65" t="s">
        <v>150</v>
      </c>
      <c r="H354" s="94" t="s">
        <v>1613</v>
      </c>
      <c r="I354" s="3">
        <v>1816300</v>
      </c>
      <c r="J354" s="97" t="s">
        <v>84</v>
      </c>
      <c r="K354" s="73" t="s">
        <v>1614</v>
      </c>
      <c r="L354" s="65" t="s">
        <v>126</v>
      </c>
      <c r="M354" s="70" t="s">
        <v>1615</v>
      </c>
      <c r="N354" s="68" t="s">
        <v>306</v>
      </c>
      <c r="O354" s="3">
        <v>204700</v>
      </c>
      <c r="P354" s="74">
        <f>+Tabla1513[[#This Row],[VALOR INICIAL DEL CONTRATO CON IVA]]+Tabla1513[[#This Row],[VALOR DE LAS ADICIONES CON IVA]]</f>
        <v>2021000</v>
      </c>
      <c r="Q354" s="45">
        <v>88</v>
      </c>
      <c r="R354" s="68" t="s">
        <v>357</v>
      </c>
      <c r="S354" s="75"/>
      <c r="T354" s="76" t="s">
        <v>357</v>
      </c>
      <c r="U354" s="95">
        <v>45477</v>
      </c>
      <c r="V354" s="95">
        <v>45565</v>
      </c>
      <c r="W354" s="98">
        <v>45565</v>
      </c>
      <c r="X354" s="81" t="s">
        <v>500</v>
      </c>
      <c r="Y354" s="99" t="s">
        <v>520</v>
      </c>
      <c r="Z354" s="69"/>
      <c r="AA354" s="34">
        <v>1</v>
      </c>
      <c r="AB354" s="34">
        <v>0.94</v>
      </c>
      <c r="AC354" s="35">
        <v>1907812</v>
      </c>
      <c r="AD354" s="36" t="s">
        <v>2464</v>
      </c>
      <c r="AE354" s="79">
        <v>2024</v>
      </c>
    </row>
    <row r="355" spans="1:31" ht="104" x14ac:dyDescent="0.35">
      <c r="A355" s="64" t="s">
        <v>317</v>
      </c>
      <c r="B355" s="70" t="s">
        <v>11</v>
      </c>
      <c r="C355" s="70" t="s">
        <v>19</v>
      </c>
      <c r="D355" s="70" t="s">
        <v>397</v>
      </c>
      <c r="E355" s="66" t="s">
        <v>1616</v>
      </c>
      <c r="F355" s="95">
        <v>45477</v>
      </c>
      <c r="G355" s="65" t="s">
        <v>532</v>
      </c>
      <c r="H355" s="94" t="s">
        <v>1617</v>
      </c>
      <c r="I355" s="3">
        <v>6526981960</v>
      </c>
      <c r="J355" s="97" t="s">
        <v>84</v>
      </c>
      <c r="K355" s="73">
        <v>804016472</v>
      </c>
      <c r="L355" s="65" t="s">
        <v>91</v>
      </c>
      <c r="M355" s="70" t="s">
        <v>1618</v>
      </c>
      <c r="N355" s="68" t="s">
        <v>357</v>
      </c>
      <c r="O355" s="3"/>
      <c r="P355" s="74">
        <f>+Tabla1513[[#This Row],[VALOR INICIAL DEL CONTRATO CON IVA]]+Tabla1513[[#This Row],[VALOR DE LAS ADICIONES CON IVA]]</f>
        <v>6526981960</v>
      </c>
      <c r="Q355" s="45">
        <v>1094</v>
      </c>
      <c r="R355" s="68" t="s">
        <v>357</v>
      </c>
      <c r="S355" s="75"/>
      <c r="T355" s="76" t="s">
        <v>357</v>
      </c>
      <c r="U355" s="95">
        <v>45478</v>
      </c>
      <c r="V355" s="95">
        <v>46572</v>
      </c>
      <c r="W355" s="98">
        <v>46572</v>
      </c>
      <c r="X355" s="81" t="s">
        <v>1564</v>
      </c>
      <c r="Y355" s="99" t="s">
        <v>308</v>
      </c>
      <c r="Z355" s="69"/>
      <c r="AA355" s="34">
        <v>0.16</v>
      </c>
      <c r="AB355" s="34">
        <v>0.14000000000000001</v>
      </c>
      <c r="AC355" s="35">
        <v>941632906</v>
      </c>
      <c r="AD355" s="36" t="s">
        <v>2465</v>
      </c>
      <c r="AE355" s="79">
        <v>2024</v>
      </c>
    </row>
    <row r="356" spans="1:31" ht="65" x14ac:dyDescent="0.35">
      <c r="A356" s="64" t="s">
        <v>317</v>
      </c>
      <c r="B356" s="70" t="s">
        <v>433</v>
      </c>
      <c r="C356" s="70" t="s">
        <v>1619</v>
      </c>
      <c r="D356" s="70" t="s">
        <v>526</v>
      </c>
      <c r="E356" s="66" t="s">
        <v>1620</v>
      </c>
      <c r="F356" s="95">
        <v>45477</v>
      </c>
      <c r="G356" s="65" t="s">
        <v>150</v>
      </c>
      <c r="H356" s="94" t="s">
        <v>1621</v>
      </c>
      <c r="I356" s="3">
        <v>12972000</v>
      </c>
      <c r="J356" s="97" t="s">
        <v>96</v>
      </c>
      <c r="K356" s="73">
        <v>1000118556</v>
      </c>
      <c r="L356" s="65"/>
      <c r="M356" s="70" t="s">
        <v>1622</v>
      </c>
      <c r="N356" s="68" t="s">
        <v>357</v>
      </c>
      <c r="O356" s="3"/>
      <c r="P356" s="74">
        <f>+Tabla1513[[#This Row],[VALOR INICIAL DEL CONTRATO CON IVA]]+Tabla1513[[#This Row],[VALOR DE LAS ADICIONES CON IVA]]</f>
        <v>12972000</v>
      </c>
      <c r="Q356" s="45">
        <v>168</v>
      </c>
      <c r="R356" s="68" t="s">
        <v>357</v>
      </c>
      <c r="S356" s="75"/>
      <c r="T356" s="76" t="s">
        <v>357</v>
      </c>
      <c r="U356" s="95">
        <v>45489</v>
      </c>
      <c r="V356" s="95">
        <v>45657</v>
      </c>
      <c r="W356" s="98">
        <v>45657</v>
      </c>
      <c r="X356" s="81" t="s">
        <v>1623</v>
      </c>
      <c r="Y356" s="99" t="s">
        <v>403</v>
      </c>
      <c r="Z356" s="69"/>
      <c r="AA356" s="34">
        <v>0.45450000000000002</v>
      </c>
      <c r="AB356" s="34">
        <v>0.83179999999999998</v>
      </c>
      <c r="AC356" s="35">
        <v>11891000</v>
      </c>
      <c r="AD356" s="36" t="s">
        <v>2466</v>
      </c>
      <c r="AE356" s="79">
        <v>2024</v>
      </c>
    </row>
    <row r="357" spans="1:31" ht="65" x14ac:dyDescent="0.35">
      <c r="A357" s="64" t="s">
        <v>317</v>
      </c>
      <c r="B357" s="70" t="s">
        <v>433</v>
      </c>
      <c r="C357" s="70" t="s">
        <v>1619</v>
      </c>
      <c r="D357" s="70" t="s">
        <v>526</v>
      </c>
      <c r="E357" s="66" t="s">
        <v>1624</v>
      </c>
      <c r="F357" s="95">
        <v>45478</v>
      </c>
      <c r="G357" s="65" t="s">
        <v>150</v>
      </c>
      <c r="H357" s="94" t="s">
        <v>1621</v>
      </c>
      <c r="I357" s="3">
        <v>12972000</v>
      </c>
      <c r="J357" s="97" t="s">
        <v>96</v>
      </c>
      <c r="K357" s="73">
        <v>1000127393</v>
      </c>
      <c r="L357" s="65"/>
      <c r="M357" s="70" t="s">
        <v>1625</v>
      </c>
      <c r="N357" s="68" t="s">
        <v>357</v>
      </c>
      <c r="O357" s="3"/>
      <c r="P357" s="74">
        <f>+Tabla1513[[#This Row],[VALOR INICIAL DEL CONTRATO CON IVA]]+Tabla1513[[#This Row],[VALOR DE LAS ADICIONES CON IVA]]</f>
        <v>12972000</v>
      </c>
      <c r="Q357" s="45">
        <v>168</v>
      </c>
      <c r="R357" s="68" t="s">
        <v>357</v>
      </c>
      <c r="S357" s="75"/>
      <c r="T357" s="76" t="s">
        <v>357</v>
      </c>
      <c r="U357" s="95">
        <v>45489</v>
      </c>
      <c r="V357" s="95">
        <v>45657</v>
      </c>
      <c r="W357" s="98">
        <v>45657</v>
      </c>
      <c r="X357" s="81" t="s">
        <v>1623</v>
      </c>
      <c r="Y357" s="99" t="s">
        <v>403</v>
      </c>
      <c r="Z357" s="69"/>
      <c r="AA357" s="34">
        <v>0.45450000000000002</v>
      </c>
      <c r="AB357" s="34">
        <v>0.83179999999999998</v>
      </c>
      <c r="AC357" s="35">
        <v>11891000</v>
      </c>
      <c r="AD357" s="36" t="s">
        <v>2467</v>
      </c>
      <c r="AE357" s="79">
        <v>2024</v>
      </c>
    </row>
    <row r="358" spans="1:31" ht="195" x14ac:dyDescent="0.35">
      <c r="A358" s="64" t="s">
        <v>317</v>
      </c>
      <c r="B358" s="70" t="s">
        <v>506</v>
      </c>
      <c r="C358" s="70" t="s">
        <v>63</v>
      </c>
      <c r="D358" s="70" t="s">
        <v>526</v>
      </c>
      <c r="E358" s="66" t="s">
        <v>1626</v>
      </c>
      <c r="F358" s="95">
        <v>45481</v>
      </c>
      <c r="G358" s="65" t="s">
        <v>150</v>
      </c>
      <c r="H358" s="94" t="s">
        <v>1606</v>
      </c>
      <c r="I358" s="3">
        <v>178500000</v>
      </c>
      <c r="J358" s="97" t="s">
        <v>84</v>
      </c>
      <c r="K358" s="73">
        <v>900166357</v>
      </c>
      <c r="L358" s="65" t="s">
        <v>91</v>
      </c>
      <c r="M358" s="70" t="s">
        <v>1627</v>
      </c>
      <c r="N358" s="68" t="s">
        <v>357</v>
      </c>
      <c r="O358" s="3"/>
      <c r="P358" s="74">
        <f>+Tabla1513[[#This Row],[VALOR INICIAL DEL CONTRATO CON IVA]]+Tabla1513[[#This Row],[VALOR DE LAS ADICIONES CON IVA]]</f>
        <v>178500000</v>
      </c>
      <c r="Q358" s="45">
        <v>365</v>
      </c>
      <c r="R358" s="68" t="s">
        <v>357</v>
      </c>
      <c r="S358" s="75"/>
      <c r="T358" s="76" t="s">
        <v>357</v>
      </c>
      <c r="U358" s="95">
        <v>45481</v>
      </c>
      <c r="V358" s="95">
        <v>45846</v>
      </c>
      <c r="W358" s="98">
        <v>45846</v>
      </c>
      <c r="X358" s="81" t="s">
        <v>492</v>
      </c>
      <c r="Y358" s="99" t="s">
        <v>308</v>
      </c>
      <c r="Z358" s="69"/>
      <c r="AA358" s="34">
        <v>0.5</v>
      </c>
      <c r="AB358" s="34">
        <v>0.5</v>
      </c>
      <c r="AC358" s="35">
        <v>210211748</v>
      </c>
      <c r="AD358" s="36" t="s">
        <v>2468</v>
      </c>
      <c r="AE358" s="79">
        <v>2024</v>
      </c>
    </row>
    <row r="359" spans="1:31" ht="65" x14ac:dyDescent="0.35">
      <c r="A359" s="64" t="s">
        <v>317</v>
      </c>
      <c r="B359" s="70" t="s">
        <v>433</v>
      </c>
      <c r="C359" s="70" t="s">
        <v>1619</v>
      </c>
      <c r="D359" s="70" t="s">
        <v>526</v>
      </c>
      <c r="E359" s="66" t="s">
        <v>1628</v>
      </c>
      <c r="F359" s="95">
        <v>45482</v>
      </c>
      <c r="G359" s="65" t="s">
        <v>150</v>
      </c>
      <c r="H359" s="94" t="s">
        <v>1621</v>
      </c>
      <c r="I359" s="3">
        <v>12972000</v>
      </c>
      <c r="J359" s="97" t="s">
        <v>96</v>
      </c>
      <c r="K359" s="73">
        <v>1023889755</v>
      </c>
      <c r="L359" s="65"/>
      <c r="M359" s="70" t="s">
        <v>1629</v>
      </c>
      <c r="N359" s="68" t="s">
        <v>357</v>
      </c>
      <c r="O359" s="3"/>
      <c r="P359" s="74">
        <f>+Tabla1513[[#This Row],[VALOR INICIAL DEL CONTRATO CON IVA]]+Tabla1513[[#This Row],[VALOR DE LAS ADICIONES CON IVA]]</f>
        <v>12972000</v>
      </c>
      <c r="Q359" s="45">
        <v>168</v>
      </c>
      <c r="R359" s="68" t="s">
        <v>357</v>
      </c>
      <c r="S359" s="75"/>
      <c r="T359" s="76" t="s">
        <v>357</v>
      </c>
      <c r="U359" s="95">
        <v>45489</v>
      </c>
      <c r="V359" s="95">
        <v>45657</v>
      </c>
      <c r="W359" s="98">
        <v>45657</v>
      </c>
      <c r="X359" s="81" t="s">
        <v>1623</v>
      </c>
      <c r="Y359" s="99" t="s">
        <v>403</v>
      </c>
      <c r="Z359" s="69"/>
      <c r="AA359" s="34">
        <v>9.0899999999999995E-2</v>
      </c>
      <c r="AB359" s="34">
        <v>7.5600000000000001E-2</v>
      </c>
      <c r="AC359" s="35">
        <v>1081000</v>
      </c>
      <c r="AD359" s="36" t="s">
        <v>2469</v>
      </c>
      <c r="AE359" s="79">
        <v>2024</v>
      </c>
    </row>
    <row r="360" spans="1:31" ht="65" x14ac:dyDescent="0.35">
      <c r="A360" s="64" t="s">
        <v>317</v>
      </c>
      <c r="B360" s="70" t="s">
        <v>433</v>
      </c>
      <c r="C360" s="70" t="s">
        <v>1619</v>
      </c>
      <c r="D360" s="70" t="s">
        <v>526</v>
      </c>
      <c r="E360" s="66" t="s">
        <v>1630</v>
      </c>
      <c r="F360" s="95">
        <v>45478</v>
      </c>
      <c r="G360" s="65" t="s">
        <v>150</v>
      </c>
      <c r="H360" s="94" t="s">
        <v>1621</v>
      </c>
      <c r="I360" s="3">
        <v>12972000</v>
      </c>
      <c r="J360" s="97" t="s">
        <v>96</v>
      </c>
      <c r="K360" s="73">
        <v>52827821</v>
      </c>
      <c r="L360" s="65"/>
      <c r="M360" s="70" t="s">
        <v>1631</v>
      </c>
      <c r="N360" s="68" t="s">
        <v>357</v>
      </c>
      <c r="O360" s="3"/>
      <c r="P360" s="74">
        <f>+Tabla1513[[#This Row],[VALOR INICIAL DEL CONTRATO CON IVA]]+Tabla1513[[#This Row],[VALOR DE LAS ADICIONES CON IVA]]</f>
        <v>12972000</v>
      </c>
      <c r="Q360" s="45">
        <v>0</v>
      </c>
      <c r="R360" s="68" t="s">
        <v>357</v>
      </c>
      <c r="S360" s="75"/>
      <c r="T360" s="76" t="s">
        <v>357</v>
      </c>
      <c r="U360" s="95">
        <v>45491</v>
      </c>
      <c r="V360" s="95">
        <v>45491</v>
      </c>
      <c r="W360" s="98">
        <v>45491</v>
      </c>
      <c r="X360" s="81" t="s">
        <v>1623</v>
      </c>
      <c r="Y360" s="99" t="s">
        <v>639</v>
      </c>
      <c r="Z360" s="69">
        <v>45491</v>
      </c>
      <c r="AA360" s="34">
        <v>0</v>
      </c>
      <c r="AB360" s="34">
        <v>0</v>
      </c>
      <c r="AC360" s="35">
        <v>0</v>
      </c>
      <c r="AD360" s="54" t="s">
        <v>2799</v>
      </c>
      <c r="AE360" s="79">
        <v>2024</v>
      </c>
    </row>
    <row r="361" spans="1:31" ht="65" x14ac:dyDescent="0.35">
      <c r="A361" s="64" t="s">
        <v>317</v>
      </c>
      <c r="B361" s="70" t="s">
        <v>433</v>
      </c>
      <c r="C361" s="70" t="s">
        <v>1619</v>
      </c>
      <c r="D361" s="70" t="s">
        <v>526</v>
      </c>
      <c r="E361" s="66" t="s">
        <v>1632</v>
      </c>
      <c r="F361" s="95">
        <v>45478</v>
      </c>
      <c r="G361" s="65" t="s">
        <v>150</v>
      </c>
      <c r="H361" s="94" t="s">
        <v>1621</v>
      </c>
      <c r="I361" s="3">
        <v>12972000</v>
      </c>
      <c r="J361" s="97" t="s">
        <v>96</v>
      </c>
      <c r="K361" s="73">
        <v>52980472</v>
      </c>
      <c r="L361" s="65"/>
      <c r="M361" s="70" t="s">
        <v>1633</v>
      </c>
      <c r="N361" s="68" t="s">
        <v>357</v>
      </c>
      <c r="O361" s="3"/>
      <c r="P361" s="74">
        <f>+Tabla1513[[#This Row],[VALOR INICIAL DEL CONTRATO CON IVA]]+Tabla1513[[#This Row],[VALOR DE LAS ADICIONES CON IVA]]</f>
        <v>12972000</v>
      </c>
      <c r="Q361" s="45">
        <v>168</v>
      </c>
      <c r="R361" s="68" t="s">
        <v>357</v>
      </c>
      <c r="S361" s="75"/>
      <c r="T361" s="76" t="s">
        <v>357</v>
      </c>
      <c r="U361" s="95">
        <v>45489</v>
      </c>
      <c r="V361" s="95">
        <v>45657</v>
      </c>
      <c r="W361" s="98">
        <v>45657</v>
      </c>
      <c r="X361" s="81" t="s">
        <v>1623</v>
      </c>
      <c r="Y361" s="99" t="s">
        <v>403</v>
      </c>
      <c r="Z361" s="69"/>
      <c r="AA361" s="34">
        <v>0.45450000000000002</v>
      </c>
      <c r="AB361" s="34">
        <v>0.83179999999999998</v>
      </c>
      <c r="AC361" s="35">
        <v>11891000</v>
      </c>
      <c r="AD361" s="36" t="s">
        <v>2470</v>
      </c>
      <c r="AE361" s="79">
        <v>2024</v>
      </c>
    </row>
    <row r="362" spans="1:31" ht="65" x14ac:dyDescent="0.35">
      <c r="A362" s="64" t="s">
        <v>317</v>
      </c>
      <c r="B362" s="70" t="s">
        <v>433</v>
      </c>
      <c r="C362" s="70" t="s">
        <v>1619</v>
      </c>
      <c r="D362" s="70" t="s">
        <v>526</v>
      </c>
      <c r="E362" s="66" t="s">
        <v>1634</v>
      </c>
      <c r="F362" s="95">
        <v>45478</v>
      </c>
      <c r="G362" s="65" t="s">
        <v>150</v>
      </c>
      <c r="H362" s="94" t="s">
        <v>1621</v>
      </c>
      <c r="I362" s="3">
        <v>12972000</v>
      </c>
      <c r="J362" s="97" t="s">
        <v>96</v>
      </c>
      <c r="K362" s="73">
        <v>1030607665</v>
      </c>
      <c r="L362" s="65"/>
      <c r="M362" s="70" t="s">
        <v>1635</v>
      </c>
      <c r="N362" s="68" t="s">
        <v>357</v>
      </c>
      <c r="O362" s="3"/>
      <c r="P362" s="74">
        <f>+Tabla1513[[#This Row],[VALOR INICIAL DEL CONTRATO CON IVA]]+Tabla1513[[#This Row],[VALOR DE LAS ADICIONES CON IVA]]</f>
        <v>12972000</v>
      </c>
      <c r="Q362" s="45">
        <v>168</v>
      </c>
      <c r="R362" s="68" t="s">
        <v>357</v>
      </c>
      <c r="S362" s="75"/>
      <c r="T362" s="76" t="s">
        <v>357</v>
      </c>
      <c r="U362" s="95">
        <v>45489</v>
      </c>
      <c r="V362" s="95">
        <v>45657</v>
      </c>
      <c r="W362" s="98">
        <v>45657</v>
      </c>
      <c r="X362" s="81" t="s">
        <v>1623</v>
      </c>
      <c r="Y362" s="99" t="s">
        <v>403</v>
      </c>
      <c r="Z362" s="69"/>
      <c r="AA362" s="34">
        <v>0.45450000000000002</v>
      </c>
      <c r="AB362" s="34">
        <v>0.83179999999999998</v>
      </c>
      <c r="AC362" s="35">
        <v>11891000</v>
      </c>
      <c r="AD362" s="36" t="s">
        <v>2471</v>
      </c>
      <c r="AE362" s="79">
        <v>2024</v>
      </c>
    </row>
    <row r="363" spans="1:31" ht="65" x14ac:dyDescent="0.35">
      <c r="A363" s="64" t="s">
        <v>317</v>
      </c>
      <c r="B363" s="70" t="s">
        <v>433</v>
      </c>
      <c r="C363" s="70" t="s">
        <v>1619</v>
      </c>
      <c r="D363" s="70" t="s">
        <v>526</v>
      </c>
      <c r="E363" s="66" t="s">
        <v>1636</v>
      </c>
      <c r="F363" s="95">
        <v>45481</v>
      </c>
      <c r="G363" s="65" t="s">
        <v>150</v>
      </c>
      <c r="H363" s="94" t="s">
        <v>1621</v>
      </c>
      <c r="I363" s="3">
        <v>12972000</v>
      </c>
      <c r="J363" s="97" t="s">
        <v>96</v>
      </c>
      <c r="K363" s="73">
        <v>52087236</v>
      </c>
      <c r="L363" s="65"/>
      <c r="M363" s="70" t="s">
        <v>1637</v>
      </c>
      <c r="N363" s="68" t="s">
        <v>357</v>
      </c>
      <c r="O363" s="3"/>
      <c r="P363" s="74">
        <f>+Tabla1513[[#This Row],[VALOR INICIAL DEL CONTRATO CON IVA]]+Tabla1513[[#This Row],[VALOR DE LAS ADICIONES CON IVA]]</f>
        <v>12972000</v>
      </c>
      <c r="Q363" s="45">
        <v>168</v>
      </c>
      <c r="R363" s="68" t="s">
        <v>357</v>
      </c>
      <c r="S363" s="75"/>
      <c r="T363" s="76" t="s">
        <v>357</v>
      </c>
      <c r="U363" s="95">
        <v>45489</v>
      </c>
      <c r="V363" s="95">
        <v>45657</v>
      </c>
      <c r="W363" s="98">
        <v>45657</v>
      </c>
      <c r="X363" s="81" t="s">
        <v>1623</v>
      </c>
      <c r="Y363" s="99" t="s">
        <v>403</v>
      </c>
      <c r="Z363" s="69"/>
      <c r="AA363" s="34">
        <v>0.45450000000000002</v>
      </c>
      <c r="AB363" s="34">
        <v>0.83179999999999998</v>
      </c>
      <c r="AC363" s="35">
        <v>11891000</v>
      </c>
      <c r="AD363" s="36" t="s">
        <v>2472</v>
      </c>
      <c r="AE363" s="79">
        <v>2024</v>
      </c>
    </row>
    <row r="364" spans="1:31" ht="65" x14ac:dyDescent="0.35">
      <c r="A364" s="64" t="s">
        <v>317</v>
      </c>
      <c r="B364" s="70" t="s">
        <v>433</v>
      </c>
      <c r="C364" s="70" t="s">
        <v>1619</v>
      </c>
      <c r="D364" s="70" t="s">
        <v>526</v>
      </c>
      <c r="E364" s="66" t="s">
        <v>1638</v>
      </c>
      <c r="F364" s="95">
        <v>45481</v>
      </c>
      <c r="G364" s="65" t="s">
        <v>150</v>
      </c>
      <c r="H364" s="94" t="s">
        <v>1621</v>
      </c>
      <c r="I364" s="3">
        <v>12972000</v>
      </c>
      <c r="J364" s="97" t="s">
        <v>96</v>
      </c>
      <c r="K364" s="73">
        <v>79755436</v>
      </c>
      <c r="L364" s="65"/>
      <c r="M364" s="70" t="s">
        <v>1639</v>
      </c>
      <c r="N364" s="68" t="s">
        <v>357</v>
      </c>
      <c r="O364" s="3"/>
      <c r="P364" s="74">
        <f>+Tabla1513[[#This Row],[VALOR INICIAL DEL CONTRATO CON IVA]]+Tabla1513[[#This Row],[VALOR DE LAS ADICIONES CON IVA]]</f>
        <v>12972000</v>
      </c>
      <c r="Q364" s="45">
        <v>168</v>
      </c>
      <c r="R364" s="68" t="s">
        <v>357</v>
      </c>
      <c r="S364" s="75"/>
      <c r="T364" s="76" t="s">
        <v>357</v>
      </c>
      <c r="U364" s="95">
        <v>45489</v>
      </c>
      <c r="V364" s="95">
        <v>45657</v>
      </c>
      <c r="W364" s="98">
        <v>45657</v>
      </c>
      <c r="X364" s="81" t="s">
        <v>1623</v>
      </c>
      <c r="Y364" s="99" t="s">
        <v>403</v>
      </c>
      <c r="Z364" s="69"/>
      <c r="AA364" s="34">
        <v>0.45450000000000002</v>
      </c>
      <c r="AB364" s="34">
        <v>0.68049999999999999</v>
      </c>
      <c r="AC364" s="35">
        <v>9729000</v>
      </c>
      <c r="AD364" s="36" t="s">
        <v>2473</v>
      </c>
      <c r="AE364" s="79">
        <v>2024</v>
      </c>
    </row>
    <row r="365" spans="1:31" ht="65" x14ac:dyDescent="0.35">
      <c r="A365" s="64" t="s">
        <v>317</v>
      </c>
      <c r="B365" s="70" t="s">
        <v>433</v>
      </c>
      <c r="C365" s="70" t="s">
        <v>1619</v>
      </c>
      <c r="D365" s="70" t="s">
        <v>526</v>
      </c>
      <c r="E365" s="66" t="s">
        <v>1640</v>
      </c>
      <c r="F365" s="95">
        <v>45481</v>
      </c>
      <c r="G365" s="65" t="s">
        <v>150</v>
      </c>
      <c r="H365" s="94" t="s">
        <v>1621</v>
      </c>
      <c r="I365" s="3">
        <v>12972000</v>
      </c>
      <c r="J365" s="97" t="s">
        <v>96</v>
      </c>
      <c r="K365" s="73">
        <v>79842102</v>
      </c>
      <c r="L365" s="65"/>
      <c r="M365" s="70" t="s">
        <v>1641</v>
      </c>
      <c r="N365" s="68" t="s">
        <v>357</v>
      </c>
      <c r="O365" s="3"/>
      <c r="P365" s="74">
        <f>+Tabla1513[[#This Row],[VALOR INICIAL DEL CONTRATO CON IVA]]+Tabla1513[[#This Row],[VALOR DE LAS ADICIONES CON IVA]]</f>
        <v>12972000</v>
      </c>
      <c r="Q365" s="45">
        <v>168</v>
      </c>
      <c r="R365" s="68" t="s">
        <v>357</v>
      </c>
      <c r="S365" s="75"/>
      <c r="T365" s="76" t="s">
        <v>357</v>
      </c>
      <c r="U365" s="95">
        <v>45489</v>
      </c>
      <c r="V365" s="95">
        <v>45657</v>
      </c>
      <c r="W365" s="98">
        <v>45657</v>
      </c>
      <c r="X365" s="81" t="s">
        <v>1623</v>
      </c>
      <c r="Y365" s="99" t="s">
        <v>403</v>
      </c>
      <c r="Z365" s="69"/>
      <c r="AA365" s="34">
        <v>0.45450000000000002</v>
      </c>
      <c r="AB365" s="34">
        <v>0.83179999999999998</v>
      </c>
      <c r="AC365" s="35">
        <v>11891000</v>
      </c>
      <c r="AD365" s="36" t="s">
        <v>2474</v>
      </c>
      <c r="AE365" s="79">
        <v>2024</v>
      </c>
    </row>
    <row r="366" spans="1:31" ht="65" x14ac:dyDescent="0.35">
      <c r="A366" s="64" t="s">
        <v>317</v>
      </c>
      <c r="B366" s="70" t="s">
        <v>433</v>
      </c>
      <c r="C366" s="70" t="s">
        <v>1619</v>
      </c>
      <c r="D366" s="70" t="s">
        <v>526</v>
      </c>
      <c r="E366" s="66" t="s">
        <v>1642</v>
      </c>
      <c r="F366" s="95">
        <v>45481</v>
      </c>
      <c r="G366" s="65" t="s">
        <v>150</v>
      </c>
      <c r="H366" s="94" t="s">
        <v>1621</v>
      </c>
      <c r="I366" s="3">
        <v>12972000</v>
      </c>
      <c r="J366" s="97" t="s">
        <v>96</v>
      </c>
      <c r="K366" s="73">
        <v>1019040708</v>
      </c>
      <c r="L366" s="65"/>
      <c r="M366" s="70" t="s">
        <v>1643</v>
      </c>
      <c r="N366" s="68" t="s">
        <v>357</v>
      </c>
      <c r="O366" s="3"/>
      <c r="P366" s="74">
        <f>+Tabla1513[[#This Row],[VALOR INICIAL DEL CONTRATO CON IVA]]+Tabla1513[[#This Row],[VALOR DE LAS ADICIONES CON IVA]]</f>
        <v>12972000</v>
      </c>
      <c r="Q366" s="45">
        <v>168</v>
      </c>
      <c r="R366" s="68" t="s">
        <v>357</v>
      </c>
      <c r="S366" s="75"/>
      <c r="T366" s="76" t="s">
        <v>357</v>
      </c>
      <c r="U366" s="95">
        <v>45489</v>
      </c>
      <c r="V366" s="95">
        <v>45657</v>
      </c>
      <c r="W366" s="98">
        <v>45657</v>
      </c>
      <c r="X366" s="81" t="s">
        <v>1623</v>
      </c>
      <c r="Y366" s="99" t="s">
        <v>403</v>
      </c>
      <c r="Z366" s="69"/>
      <c r="AA366" s="34">
        <v>0.45450000000000002</v>
      </c>
      <c r="AB366" s="34">
        <v>0.83179999999999998</v>
      </c>
      <c r="AC366" s="35">
        <v>11891000</v>
      </c>
      <c r="AD366" s="36" t="s">
        <v>2475</v>
      </c>
      <c r="AE366" s="79">
        <v>2024</v>
      </c>
    </row>
    <row r="367" spans="1:31" ht="65" x14ac:dyDescent="0.35">
      <c r="A367" s="64" t="s">
        <v>317</v>
      </c>
      <c r="B367" s="70" t="s">
        <v>11</v>
      </c>
      <c r="C367" s="70" t="s">
        <v>20</v>
      </c>
      <c r="D367" s="70" t="s">
        <v>526</v>
      </c>
      <c r="E367" s="66" t="s">
        <v>1644</v>
      </c>
      <c r="F367" s="95">
        <v>45478</v>
      </c>
      <c r="G367" s="65" t="s">
        <v>150</v>
      </c>
      <c r="H367" s="94" t="s">
        <v>1645</v>
      </c>
      <c r="I367" s="3">
        <v>5950000</v>
      </c>
      <c r="J367" s="97" t="s">
        <v>84</v>
      </c>
      <c r="K367" s="73">
        <v>830061576</v>
      </c>
      <c r="L367" s="65" t="s">
        <v>97</v>
      </c>
      <c r="M367" s="70" t="s">
        <v>1646</v>
      </c>
      <c r="N367" s="68" t="s">
        <v>357</v>
      </c>
      <c r="O367" s="3"/>
      <c r="P367" s="74">
        <f>+Tabla1513[[#This Row],[VALOR INICIAL DEL CONTRATO CON IVA]]+Tabla1513[[#This Row],[VALOR DE LAS ADICIONES CON IVA]]</f>
        <v>5950000</v>
      </c>
      <c r="Q367" s="45">
        <v>11</v>
      </c>
      <c r="R367" s="68" t="s">
        <v>357</v>
      </c>
      <c r="S367" s="75"/>
      <c r="T367" s="76" t="s">
        <v>357</v>
      </c>
      <c r="U367" s="95">
        <v>45488</v>
      </c>
      <c r="V367" s="95">
        <v>45499</v>
      </c>
      <c r="W367" s="98">
        <v>45499</v>
      </c>
      <c r="X367" s="81" t="s">
        <v>500</v>
      </c>
      <c r="Y367" s="99" t="s">
        <v>520</v>
      </c>
      <c r="Z367" s="69"/>
      <c r="AA367" s="34">
        <v>1</v>
      </c>
      <c r="AB367" s="34">
        <v>1</v>
      </c>
      <c r="AC367" s="35">
        <v>5950000</v>
      </c>
      <c r="AD367" s="36" t="s">
        <v>2476</v>
      </c>
      <c r="AE367" s="79">
        <v>2024</v>
      </c>
    </row>
    <row r="368" spans="1:31" ht="91" x14ac:dyDescent="0.35">
      <c r="A368" s="64" t="s">
        <v>317</v>
      </c>
      <c r="B368" s="70" t="s">
        <v>11</v>
      </c>
      <c r="C368" s="70" t="s">
        <v>19</v>
      </c>
      <c r="D368" s="70" t="s">
        <v>526</v>
      </c>
      <c r="E368" s="66" t="s">
        <v>1647</v>
      </c>
      <c r="F368" s="95">
        <v>45485</v>
      </c>
      <c r="G368" s="65" t="s">
        <v>113</v>
      </c>
      <c r="H368" s="94" t="s">
        <v>1648</v>
      </c>
      <c r="I368" s="3">
        <v>23392261</v>
      </c>
      <c r="J368" s="97" t="s">
        <v>84</v>
      </c>
      <c r="K368" s="73">
        <v>900520297</v>
      </c>
      <c r="L368" s="65" t="s">
        <v>114</v>
      </c>
      <c r="M368" s="70" t="s">
        <v>1649</v>
      </c>
      <c r="N368" s="68" t="s">
        <v>357</v>
      </c>
      <c r="O368" s="3"/>
      <c r="P368" s="74">
        <f>+Tabla1513[[#This Row],[VALOR INICIAL DEL CONTRATO CON IVA]]+Tabla1513[[#This Row],[VALOR DE LAS ADICIONES CON IVA]]</f>
        <v>23392261</v>
      </c>
      <c r="Q368" s="45">
        <v>64</v>
      </c>
      <c r="R368" s="68" t="s">
        <v>357</v>
      </c>
      <c r="S368" s="75"/>
      <c r="T368" s="76" t="s">
        <v>357</v>
      </c>
      <c r="U368" s="95">
        <v>45537</v>
      </c>
      <c r="V368" s="95">
        <v>45601</v>
      </c>
      <c r="W368" s="98">
        <v>45601</v>
      </c>
      <c r="X368" s="81" t="s">
        <v>417</v>
      </c>
      <c r="Y368" s="99" t="s">
        <v>520</v>
      </c>
      <c r="Z368" s="69"/>
      <c r="AA368" s="34">
        <v>1</v>
      </c>
      <c r="AB368" s="34">
        <v>1</v>
      </c>
      <c r="AC368" s="35">
        <v>23392261</v>
      </c>
      <c r="AD368" s="36" t="s">
        <v>2477</v>
      </c>
      <c r="AE368" s="79">
        <v>2024</v>
      </c>
    </row>
    <row r="369" spans="1:31" ht="58" x14ac:dyDescent="0.35">
      <c r="A369" s="64" t="s">
        <v>317</v>
      </c>
      <c r="B369" s="70" t="s">
        <v>506</v>
      </c>
      <c r="C369" s="70" t="s">
        <v>1650</v>
      </c>
      <c r="D369" s="70" t="s">
        <v>526</v>
      </c>
      <c r="E369" s="66" t="s">
        <v>1651</v>
      </c>
      <c r="F369" s="95">
        <v>45560</v>
      </c>
      <c r="G369" s="65" t="s">
        <v>150</v>
      </c>
      <c r="H369" s="94" t="s">
        <v>1652</v>
      </c>
      <c r="I369" s="3">
        <v>372079300</v>
      </c>
      <c r="J369" s="97" t="s">
        <v>84</v>
      </c>
      <c r="K369" s="73">
        <v>900084759</v>
      </c>
      <c r="L369" s="65" t="s">
        <v>114</v>
      </c>
      <c r="M369" s="70" t="s">
        <v>1653</v>
      </c>
      <c r="N369" s="68" t="s">
        <v>357</v>
      </c>
      <c r="O369" s="3"/>
      <c r="P369" s="74">
        <f>+Tabla1513[[#This Row],[VALOR INICIAL DEL CONTRATO CON IVA]]+Tabla1513[[#This Row],[VALOR DE LAS ADICIONES CON IVA]]</f>
        <v>372079300</v>
      </c>
      <c r="Q369" s="45">
        <v>172</v>
      </c>
      <c r="R369" s="68" t="s">
        <v>306</v>
      </c>
      <c r="S369" s="75">
        <v>365</v>
      </c>
      <c r="T369" s="76" t="s">
        <v>357</v>
      </c>
      <c r="U369" s="95">
        <v>45597</v>
      </c>
      <c r="V369" s="95">
        <v>45657</v>
      </c>
      <c r="W369" s="98">
        <v>46022</v>
      </c>
      <c r="X369" s="81" t="s">
        <v>1654</v>
      </c>
      <c r="Y369" s="99" t="s">
        <v>308</v>
      </c>
      <c r="Z369" s="69"/>
      <c r="AA369" s="34">
        <v>1</v>
      </c>
      <c r="AB369" s="34">
        <v>2.64E-2</v>
      </c>
      <c r="AC369" s="35">
        <v>9365300</v>
      </c>
      <c r="AD369" s="36" t="s">
        <v>2478</v>
      </c>
      <c r="AE369" s="79">
        <v>2024</v>
      </c>
    </row>
    <row r="370" spans="1:31" ht="143" x14ac:dyDescent="0.35">
      <c r="A370" s="64" t="s">
        <v>317</v>
      </c>
      <c r="B370" s="70" t="s">
        <v>433</v>
      </c>
      <c r="C370" s="70" t="s">
        <v>51</v>
      </c>
      <c r="D370" s="70" t="s">
        <v>526</v>
      </c>
      <c r="E370" s="66" t="s">
        <v>1655</v>
      </c>
      <c r="F370" s="95">
        <v>45492</v>
      </c>
      <c r="G370" s="65" t="s">
        <v>150</v>
      </c>
      <c r="H370" s="94" t="s">
        <v>1656</v>
      </c>
      <c r="I370" s="80">
        <v>64999999.000000007</v>
      </c>
      <c r="J370" s="97" t="s">
        <v>84</v>
      </c>
      <c r="K370" s="73">
        <v>860053523</v>
      </c>
      <c r="L370" s="65" t="s">
        <v>120</v>
      </c>
      <c r="M370" s="70" t="s">
        <v>1657</v>
      </c>
      <c r="N370" s="68" t="s">
        <v>357</v>
      </c>
      <c r="O370" s="3"/>
      <c r="P370" s="74">
        <f>+Tabla1513[[#This Row],[VALOR INICIAL DEL CONTRATO CON IVA]]+Tabla1513[[#This Row],[VALOR DE LAS ADICIONES CON IVA]]</f>
        <v>64999999.000000007</v>
      </c>
      <c r="Q370" s="45">
        <v>32</v>
      </c>
      <c r="R370" s="68" t="s">
        <v>357</v>
      </c>
      <c r="S370" s="75"/>
      <c r="T370" s="76" t="s">
        <v>357</v>
      </c>
      <c r="U370" s="95">
        <v>45492</v>
      </c>
      <c r="V370" s="95">
        <v>45524</v>
      </c>
      <c r="W370" s="98">
        <v>45524</v>
      </c>
      <c r="X370" s="81" t="s">
        <v>1658</v>
      </c>
      <c r="Y370" s="99" t="s">
        <v>403</v>
      </c>
      <c r="Z370" s="69"/>
      <c r="AA370" s="34">
        <v>1</v>
      </c>
      <c r="AB370" s="34">
        <v>0.99990000000000001</v>
      </c>
      <c r="AC370" s="35">
        <v>64991778.600000001</v>
      </c>
      <c r="AD370" s="36" t="s">
        <v>2479</v>
      </c>
      <c r="AE370" s="79">
        <v>2024</v>
      </c>
    </row>
    <row r="371" spans="1:31" ht="104" x14ac:dyDescent="0.35">
      <c r="A371" s="64" t="s">
        <v>317</v>
      </c>
      <c r="B371" s="70" t="s">
        <v>31</v>
      </c>
      <c r="C371" s="70" t="s">
        <v>36</v>
      </c>
      <c r="D371" s="70" t="s">
        <v>353</v>
      </c>
      <c r="E371" s="66" t="s">
        <v>1659</v>
      </c>
      <c r="F371" s="95">
        <v>45505</v>
      </c>
      <c r="G371" s="65" t="s">
        <v>150</v>
      </c>
      <c r="H371" s="94" t="s">
        <v>2649</v>
      </c>
      <c r="I371" s="44">
        <v>328654200</v>
      </c>
      <c r="J371" s="97" t="s">
        <v>84</v>
      </c>
      <c r="K371" s="73">
        <v>900197910</v>
      </c>
      <c r="L371" s="65" t="s">
        <v>120</v>
      </c>
      <c r="M371" s="70" t="s">
        <v>1660</v>
      </c>
      <c r="N371" s="68" t="s">
        <v>357</v>
      </c>
      <c r="O371" s="3"/>
      <c r="P371" s="74">
        <f>+Tabla1513[[#This Row],[VALOR INICIAL DEL CONTRATO CON IVA]]+Tabla1513[[#This Row],[VALOR DE LAS ADICIONES CON IVA]]</f>
        <v>328654200</v>
      </c>
      <c r="Q371" s="45">
        <v>730</v>
      </c>
      <c r="R371" s="68" t="s">
        <v>357</v>
      </c>
      <c r="S371" s="75"/>
      <c r="T371" s="76" t="s">
        <v>357</v>
      </c>
      <c r="U371" s="95">
        <v>45506</v>
      </c>
      <c r="V371" s="95">
        <v>46236</v>
      </c>
      <c r="W371" s="98">
        <v>46236</v>
      </c>
      <c r="X371" s="81" t="s">
        <v>445</v>
      </c>
      <c r="Y371" s="99" t="s">
        <v>308</v>
      </c>
      <c r="Z371" s="69"/>
      <c r="AA371" s="34">
        <v>0.20830000000000001</v>
      </c>
      <c r="AB371" s="34">
        <v>0.20830000000000001</v>
      </c>
      <c r="AC371" s="35">
        <v>68469625</v>
      </c>
      <c r="AD371" s="36" t="s">
        <v>2480</v>
      </c>
      <c r="AE371" s="79">
        <v>2024</v>
      </c>
    </row>
    <row r="372" spans="1:31" ht="65" x14ac:dyDescent="0.35">
      <c r="A372" s="64" t="s">
        <v>317</v>
      </c>
      <c r="B372" s="70" t="s">
        <v>418</v>
      </c>
      <c r="C372" s="70" t="s">
        <v>45</v>
      </c>
      <c r="D372" s="70" t="s">
        <v>993</v>
      </c>
      <c r="E372" s="66" t="s">
        <v>1661</v>
      </c>
      <c r="F372" s="95">
        <v>45498</v>
      </c>
      <c r="G372" s="65" t="s">
        <v>150</v>
      </c>
      <c r="H372" s="94" t="s">
        <v>1662</v>
      </c>
      <c r="I372" s="80">
        <v>1761200</v>
      </c>
      <c r="J372" s="97" t="s">
        <v>96</v>
      </c>
      <c r="K372" s="73">
        <v>79506641</v>
      </c>
      <c r="L372" s="65"/>
      <c r="M372" s="70" t="s">
        <v>742</v>
      </c>
      <c r="N372" s="68" t="s">
        <v>357</v>
      </c>
      <c r="O372" s="3"/>
      <c r="P372" s="74">
        <f>+Tabla1513[[#This Row],[VALOR INICIAL DEL CONTRATO CON IVA]]+Tabla1513[[#This Row],[VALOR DE LAS ADICIONES CON IVA]]</f>
        <v>1761200</v>
      </c>
      <c r="Q372" s="45">
        <v>310</v>
      </c>
      <c r="R372" s="68" t="s">
        <v>357</v>
      </c>
      <c r="S372" s="75"/>
      <c r="T372" s="76" t="s">
        <v>357</v>
      </c>
      <c r="U372" s="95">
        <v>45498</v>
      </c>
      <c r="V372" s="95">
        <v>45808</v>
      </c>
      <c r="W372" s="98">
        <v>45808</v>
      </c>
      <c r="X372" s="81" t="s">
        <v>475</v>
      </c>
      <c r="Y372" s="99" t="s">
        <v>308</v>
      </c>
      <c r="Z372" s="69"/>
      <c r="AA372" s="34">
        <v>0.42</v>
      </c>
      <c r="AB372" s="34">
        <v>0.96</v>
      </c>
      <c r="AC372" s="35">
        <v>1697376</v>
      </c>
      <c r="AD372" s="36" t="s">
        <v>2481</v>
      </c>
      <c r="AE372" s="79">
        <v>2024</v>
      </c>
    </row>
    <row r="373" spans="1:31" ht="182" x14ac:dyDescent="0.35">
      <c r="A373" s="64" t="s">
        <v>317</v>
      </c>
      <c r="B373" s="70" t="s">
        <v>506</v>
      </c>
      <c r="C373" s="70" t="s">
        <v>63</v>
      </c>
      <c r="D373" s="70" t="s">
        <v>526</v>
      </c>
      <c r="E373" s="66" t="s">
        <v>1663</v>
      </c>
      <c r="F373" s="95">
        <v>45499</v>
      </c>
      <c r="G373" s="65" t="s">
        <v>150</v>
      </c>
      <c r="H373" s="94" t="s">
        <v>1664</v>
      </c>
      <c r="I373" s="44">
        <v>221894064</v>
      </c>
      <c r="J373" s="97" t="s">
        <v>84</v>
      </c>
      <c r="K373" s="73">
        <v>900986706</v>
      </c>
      <c r="L373" s="65" t="s">
        <v>117</v>
      </c>
      <c r="M373" s="70" t="s">
        <v>1665</v>
      </c>
      <c r="N373" s="68" t="s">
        <v>357</v>
      </c>
      <c r="O373" s="3"/>
      <c r="P373" s="74">
        <f>+Tabla1513[[#This Row],[VALOR INICIAL DEL CONTRATO CON IVA]]+Tabla1513[[#This Row],[VALOR DE LAS ADICIONES CON IVA]]</f>
        <v>221894064</v>
      </c>
      <c r="Q373" s="45">
        <v>364</v>
      </c>
      <c r="R373" s="68" t="s">
        <v>357</v>
      </c>
      <c r="S373" s="75"/>
      <c r="T373" s="76" t="s">
        <v>357</v>
      </c>
      <c r="U373" s="95">
        <v>45499</v>
      </c>
      <c r="V373" s="95">
        <v>45863</v>
      </c>
      <c r="W373" s="98">
        <v>45863</v>
      </c>
      <c r="X373" s="81" t="s">
        <v>492</v>
      </c>
      <c r="Y373" s="99" t="s">
        <v>308</v>
      </c>
      <c r="Z373" s="69"/>
      <c r="AA373" s="34">
        <v>0.5</v>
      </c>
      <c r="AB373" s="34">
        <v>0.5</v>
      </c>
      <c r="AC373" s="35">
        <v>29022856</v>
      </c>
      <c r="AD373" s="36" t="s">
        <v>2482</v>
      </c>
      <c r="AE373" s="79">
        <v>2024</v>
      </c>
    </row>
    <row r="374" spans="1:31" ht="52" x14ac:dyDescent="0.35">
      <c r="A374" s="64" t="s">
        <v>317</v>
      </c>
      <c r="B374" s="70" t="s">
        <v>11</v>
      </c>
      <c r="C374" s="70" t="s">
        <v>20</v>
      </c>
      <c r="D374" s="70" t="s">
        <v>993</v>
      </c>
      <c r="E374" s="66" t="s">
        <v>1666</v>
      </c>
      <c r="F374" s="95">
        <v>45502</v>
      </c>
      <c r="G374" s="65" t="s">
        <v>150</v>
      </c>
      <c r="H374" s="94" t="s">
        <v>1667</v>
      </c>
      <c r="I374" s="44">
        <v>1190000</v>
      </c>
      <c r="J374" s="97" t="s">
        <v>84</v>
      </c>
      <c r="K374" s="73">
        <v>900559366</v>
      </c>
      <c r="L374" s="65" t="s">
        <v>111</v>
      </c>
      <c r="M374" s="70" t="s">
        <v>1668</v>
      </c>
      <c r="N374" s="68" t="s">
        <v>357</v>
      </c>
      <c r="O374" s="3"/>
      <c r="P374" s="74">
        <f>+Tabla1513[[#This Row],[VALOR INICIAL DEL CONTRATO CON IVA]]+Tabla1513[[#This Row],[VALOR DE LAS ADICIONES CON IVA]]</f>
        <v>1190000</v>
      </c>
      <c r="Q374" s="45">
        <v>28</v>
      </c>
      <c r="R374" s="68" t="s">
        <v>357</v>
      </c>
      <c r="S374" s="75"/>
      <c r="T374" s="76" t="s">
        <v>357</v>
      </c>
      <c r="U374" s="95">
        <v>45512</v>
      </c>
      <c r="V374" s="95">
        <v>45540</v>
      </c>
      <c r="W374" s="98">
        <v>45540</v>
      </c>
      <c r="X374" s="81" t="s">
        <v>500</v>
      </c>
      <c r="Y374" s="99" t="s">
        <v>520</v>
      </c>
      <c r="Z374" s="69"/>
      <c r="AA374" s="34">
        <v>1</v>
      </c>
      <c r="AB374" s="34">
        <v>1</v>
      </c>
      <c r="AC374" s="35">
        <v>1190000</v>
      </c>
      <c r="AD374" s="36" t="s">
        <v>2483</v>
      </c>
      <c r="AE374" s="79">
        <v>2024</v>
      </c>
    </row>
    <row r="375" spans="1:31" ht="156" x14ac:dyDescent="0.35">
      <c r="A375" s="64" t="s">
        <v>317</v>
      </c>
      <c r="B375" s="70" t="s">
        <v>11</v>
      </c>
      <c r="C375" s="65" t="s">
        <v>539</v>
      </c>
      <c r="D375" s="70" t="s">
        <v>526</v>
      </c>
      <c r="E375" s="66" t="s">
        <v>1669</v>
      </c>
      <c r="F375" s="95">
        <v>45502</v>
      </c>
      <c r="G375" s="65" t="s">
        <v>150</v>
      </c>
      <c r="H375" s="94" t="s">
        <v>1670</v>
      </c>
      <c r="I375" s="44">
        <v>952000000</v>
      </c>
      <c r="J375" s="97" t="s">
        <v>84</v>
      </c>
      <c r="K375" s="73">
        <v>860600063</v>
      </c>
      <c r="L375" s="65" t="s">
        <v>123</v>
      </c>
      <c r="M375" s="70" t="s">
        <v>1671</v>
      </c>
      <c r="N375" s="68" t="s">
        <v>357</v>
      </c>
      <c r="O375" s="3"/>
      <c r="P375" s="74">
        <f>+Tabla1513[[#This Row],[VALOR INICIAL DEL CONTRATO CON IVA]]+Tabla1513[[#This Row],[VALOR DE LAS ADICIONES CON IVA]]</f>
        <v>952000000</v>
      </c>
      <c r="Q375" s="45">
        <v>729</v>
      </c>
      <c r="R375" s="68" t="s">
        <v>357</v>
      </c>
      <c r="S375" s="75"/>
      <c r="T375" s="76" t="s">
        <v>357</v>
      </c>
      <c r="U375" s="95">
        <v>45509</v>
      </c>
      <c r="V375" s="95">
        <v>46238</v>
      </c>
      <c r="W375" s="98">
        <v>46238</v>
      </c>
      <c r="X375" s="81" t="s">
        <v>1179</v>
      </c>
      <c r="Y375" s="99" t="s">
        <v>308</v>
      </c>
      <c r="Z375" s="69"/>
      <c r="AA375" s="34">
        <v>0.20300000000000001</v>
      </c>
      <c r="AB375" s="34">
        <v>0.20830000000000001</v>
      </c>
      <c r="AC375" s="35">
        <v>198333330</v>
      </c>
      <c r="AD375" s="36" t="s">
        <v>2484</v>
      </c>
      <c r="AE375" s="79">
        <v>2024</v>
      </c>
    </row>
    <row r="376" spans="1:31" ht="91" x14ac:dyDescent="0.35">
      <c r="A376" s="64" t="s">
        <v>317</v>
      </c>
      <c r="B376" s="70" t="s">
        <v>506</v>
      </c>
      <c r="C376" s="70" t="s">
        <v>62</v>
      </c>
      <c r="D376" s="70" t="s">
        <v>526</v>
      </c>
      <c r="E376" s="66" t="s">
        <v>1672</v>
      </c>
      <c r="F376" s="95">
        <v>45503</v>
      </c>
      <c r="G376" s="65" t="s">
        <v>150</v>
      </c>
      <c r="H376" s="94" t="s">
        <v>1673</v>
      </c>
      <c r="I376" s="80">
        <v>32192472</v>
      </c>
      <c r="J376" s="97" t="s">
        <v>84</v>
      </c>
      <c r="K376" s="73">
        <v>901011256</v>
      </c>
      <c r="L376" s="65" t="s">
        <v>108</v>
      </c>
      <c r="M376" s="70" t="s">
        <v>1674</v>
      </c>
      <c r="N376" s="68" t="s">
        <v>357</v>
      </c>
      <c r="O376" s="3"/>
      <c r="P376" s="74">
        <f>+Tabla1513[[#This Row],[VALOR INICIAL DEL CONTRATO CON IVA]]+Tabla1513[[#This Row],[VALOR DE LAS ADICIONES CON IVA]]</f>
        <v>32192472</v>
      </c>
      <c r="Q376" s="45">
        <v>152</v>
      </c>
      <c r="R376" s="68" t="s">
        <v>357</v>
      </c>
      <c r="S376" s="75"/>
      <c r="T376" s="76" t="s">
        <v>357</v>
      </c>
      <c r="U376" s="95">
        <v>45505</v>
      </c>
      <c r="V376" s="95">
        <v>45657</v>
      </c>
      <c r="W376" s="98">
        <v>45657</v>
      </c>
      <c r="X376" s="81" t="s">
        <v>1675</v>
      </c>
      <c r="Y376" s="99" t="s">
        <v>520</v>
      </c>
      <c r="Z376" s="69"/>
      <c r="AA376" s="34">
        <v>1</v>
      </c>
      <c r="AB376" s="34">
        <v>0.69189999999999996</v>
      </c>
      <c r="AC376" s="35">
        <v>22274329</v>
      </c>
      <c r="AD376" s="36" t="s">
        <v>2485</v>
      </c>
      <c r="AE376" s="79">
        <v>2024</v>
      </c>
    </row>
    <row r="377" spans="1:31" ht="130" x14ac:dyDescent="0.35">
      <c r="A377" s="64" t="s">
        <v>317</v>
      </c>
      <c r="B377" s="70" t="s">
        <v>31</v>
      </c>
      <c r="C377" s="70" t="s">
        <v>34</v>
      </c>
      <c r="D377" s="70" t="s">
        <v>353</v>
      </c>
      <c r="E377" s="66" t="s">
        <v>1683</v>
      </c>
      <c r="F377" s="95">
        <v>45505</v>
      </c>
      <c r="G377" s="65" t="s">
        <v>119</v>
      </c>
      <c r="H377" s="94" t="s">
        <v>1687</v>
      </c>
      <c r="I377" s="44">
        <v>221102000</v>
      </c>
      <c r="J377" s="97" t="s">
        <v>84</v>
      </c>
      <c r="K377" s="73">
        <v>800011951</v>
      </c>
      <c r="L377" s="65" t="s">
        <v>123</v>
      </c>
      <c r="M377" s="70" t="s">
        <v>1685</v>
      </c>
      <c r="N377" s="68" t="s">
        <v>357</v>
      </c>
      <c r="O377" s="3"/>
      <c r="P377" s="74">
        <f>+Tabla1513[[#This Row],[VALOR INICIAL DEL CONTRATO CON IVA]]+Tabla1513[[#This Row],[VALOR DE LAS ADICIONES CON IVA]]</f>
        <v>221102000</v>
      </c>
      <c r="Q377" s="45">
        <v>153</v>
      </c>
      <c r="R377" s="68" t="s">
        <v>306</v>
      </c>
      <c r="S377" s="75">
        <v>89</v>
      </c>
      <c r="T377" s="76" t="s">
        <v>357</v>
      </c>
      <c r="U377" s="95">
        <v>45505</v>
      </c>
      <c r="V377" s="95">
        <v>45658</v>
      </c>
      <c r="W377" s="98">
        <v>45747</v>
      </c>
      <c r="X377" s="81" t="s">
        <v>570</v>
      </c>
      <c r="Y377" s="99" t="s">
        <v>308</v>
      </c>
      <c r="Z377" s="69"/>
      <c r="AA377" s="34">
        <v>0</v>
      </c>
      <c r="AB377" s="34">
        <v>0</v>
      </c>
      <c r="AC377" s="35">
        <v>0</v>
      </c>
      <c r="AD377" s="36" t="s">
        <v>2486</v>
      </c>
      <c r="AE377" s="79">
        <v>2024</v>
      </c>
    </row>
    <row r="378" spans="1:31" ht="169" x14ac:dyDescent="0.35">
      <c r="A378" s="64" t="s">
        <v>317</v>
      </c>
      <c r="B378" s="70" t="s">
        <v>11</v>
      </c>
      <c r="C378" s="70" t="s">
        <v>20</v>
      </c>
      <c r="D378" s="70" t="s">
        <v>526</v>
      </c>
      <c r="E378" s="66" t="s">
        <v>1684</v>
      </c>
      <c r="F378" s="95">
        <v>45513</v>
      </c>
      <c r="G378" s="65" t="s">
        <v>150</v>
      </c>
      <c r="H378" s="94" t="s">
        <v>1686</v>
      </c>
      <c r="I378" s="44">
        <v>48827847</v>
      </c>
      <c r="J378" s="97" t="s">
        <v>84</v>
      </c>
      <c r="K378" s="73">
        <v>900643769</v>
      </c>
      <c r="L378" s="65" t="s">
        <v>123</v>
      </c>
      <c r="M378" s="70" t="s">
        <v>730</v>
      </c>
      <c r="N378" s="68" t="s">
        <v>357</v>
      </c>
      <c r="O378" s="3"/>
      <c r="P378" s="74">
        <f>+Tabla1513[[#This Row],[VALOR INICIAL DEL CONTRATO CON IVA]]+Tabla1513[[#This Row],[VALOR DE LAS ADICIONES CON IVA]]</f>
        <v>48827847</v>
      </c>
      <c r="Q378" s="45">
        <v>261</v>
      </c>
      <c r="R378" s="68" t="s">
        <v>357</v>
      </c>
      <c r="S378" s="75"/>
      <c r="T378" s="76" t="s">
        <v>357</v>
      </c>
      <c r="U378" s="95">
        <v>45516</v>
      </c>
      <c r="V378" s="95">
        <v>45777</v>
      </c>
      <c r="W378" s="98">
        <v>45777</v>
      </c>
      <c r="X378" s="81" t="s">
        <v>500</v>
      </c>
      <c r="Y378" s="99" t="s">
        <v>308</v>
      </c>
      <c r="Z378" s="69"/>
      <c r="AA378" s="34">
        <v>0.54</v>
      </c>
      <c r="AB378" s="34">
        <v>0.92</v>
      </c>
      <c r="AC378" s="35">
        <v>44687847</v>
      </c>
      <c r="AD378" s="36" t="s">
        <v>2487</v>
      </c>
      <c r="AE378" s="79">
        <v>2024</v>
      </c>
    </row>
    <row r="379" spans="1:31" ht="65" x14ac:dyDescent="0.35">
      <c r="A379" s="64" t="s">
        <v>317</v>
      </c>
      <c r="B379" s="70" t="s">
        <v>11</v>
      </c>
      <c r="C379" s="70" t="s">
        <v>20</v>
      </c>
      <c r="D379" s="70" t="s">
        <v>993</v>
      </c>
      <c r="E379" s="66" t="s">
        <v>1688</v>
      </c>
      <c r="F379" s="95">
        <v>45513</v>
      </c>
      <c r="G379" s="65" t="s">
        <v>150</v>
      </c>
      <c r="H379" s="94" t="s">
        <v>1689</v>
      </c>
      <c r="I379" s="44">
        <v>750000</v>
      </c>
      <c r="J379" s="97" t="s">
        <v>84</v>
      </c>
      <c r="K379" s="73">
        <v>901764705</v>
      </c>
      <c r="L379" s="65" t="s">
        <v>85</v>
      </c>
      <c r="M379" s="70" t="s">
        <v>1690</v>
      </c>
      <c r="N379" s="68" t="s">
        <v>357</v>
      </c>
      <c r="O379" s="3"/>
      <c r="P379" s="74">
        <f>+Tabla1513[[#This Row],[VALOR INICIAL DEL CONTRATO CON IVA]]+Tabla1513[[#This Row],[VALOR DE LAS ADICIONES CON IVA]]</f>
        <v>750000</v>
      </c>
      <c r="Q379" s="45">
        <v>1</v>
      </c>
      <c r="R379" s="68" t="s">
        <v>357</v>
      </c>
      <c r="S379" s="75"/>
      <c r="T379" s="76" t="s">
        <v>357</v>
      </c>
      <c r="U379" s="95">
        <v>45519</v>
      </c>
      <c r="V379" s="95">
        <v>45520</v>
      </c>
      <c r="W379" s="98">
        <v>45520</v>
      </c>
      <c r="X379" s="81" t="s">
        <v>500</v>
      </c>
      <c r="Y379" s="99" t="s">
        <v>520</v>
      </c>
      <c r="Z379" s="69"/>
      <c r="AA379" s="34">
        <v>1</v>
      </c>
      <c r="AB379" s="34">
        <v>1</v>
      </c>
      <c r="AC379" s="35">
        <v>750000</v>
      </c>
      <c r="AD379" s="36" t="s">
        <v>2488</v>
      </c>
      <c r="AE379" s="79">
        <v>2024</v>
      </c>
    </row>
    <row r="380" spans="1:31" ht="91" x14ac:dyDescent="0.35">
      <c r="A380" s="64" t="s">
        <v>317</v>
      </c>
      <c r="B380" s="70" t="s">
        <v>11</v>
      </c>
      <c r="C380" s="70" t="s">
        <v>19</v>
      </c>
      <c r="D380" s="70" t="s">
        <v>526</v>
      </c>
      <c r="E380" s="66" t="s">
        <v>1691</v>
      </c>
      <c r="F380" s="95">
        <v>45516</v>
      </c>
      <c r="G380" s="65" t="s">
        <v>113</v>
      </c>
      <c r="H380" s="94" t="s">
        <v>1695</v>
      </c>
      <c r="I380" s="80">
        <v>65000000</v>
      </c>
      <c r="J380" s="97" t="s">
        <v>96</v>
      </c>
      <c r="K380" s="73">
        <v>52972379</v>
      </c>
      <c r="L380" s="65"/>
      <c r="M380" s="70" t="s">
        <v>1693</v>
      </c>
      <c r="N380" s="68" t="s">
        <v>357</v>
      </c>
      <c r="O380" s="3"/>
      <c r="P380" s="74">
        <f>+Tabla1513[[#This Row],[VALOR INICIAL DEL CONTRATO CON IVA]]+Tabla1513[[#This Row],[VALOR DE LAS ADICIONES CON IVA]]</f>
        <v>65000000</v>
      </c>
      <c r="Q380" s="45">
        <v>152</v>
      </c>
      <c r="R380" s="68" t="s">
        <v>357</v>
      </c>
      <c r="S380" s="75"/>
      <c r="T380" s="76" t="s">
        <v>357</v>
      </c>
      <c r="U380" s="95">
        <v>45517</v>
      </c>
      <c r="V380" s="95">
        <v>45669</v>
      </c>
      <c r="W380" s="98">
        <v>45669</v>
      </c>
      <c r="X380" s="81" t="s">
        <v>1269</v>
      </c>
      <c r="Y380" s="99" t="s">
        <v>308</v>
      </c>
      <c r="Z380" s="69"/>
      <c r="AA380" s="34">
        <v>1</v>
      </c>
      <c r="AB380" s="34">
        <v>1</v>
      </c>
      <c r="AC380" s="35">
        <v>65000000</v>
      </c>
      <c r="AD380" s="40"/>
      <c r="AE380" s="79">
        <v>2024</v>
      </c>
    </row>
    <row r="381" spans="1:31" ht="65" x14ac:dyDescent="0.35">
      <c r="A381" s="64" t="s">
        <v>317</v>
      </c>
      <c r="B381" s="70" t="s">
        <v>433</v>
      </c>
      <c r="C381" s="70" t="s">
        <v>1619</v>
      </c>
      <c r="D381" s="70" t="s">
        <v>526</v>
      </c>
      <c r="E381" s="66" t="s">
        <v>1692</v>
      </c>
      <c r="F381" s="95">
        <v>45527</v>
      </c>
      <c r="G381" s="65" t="s">
        <v>150</v>
      </c>
      <c r="H381" s="94" t="s">
        <v>1702</v>
      </c>
      <c r="I381" s="44">
        <v>12972000</v>
      </c>
      <c r="J381" s="97" t="s">
        <v>96</v>
      </c>
      <c r="K381" s="73">
        <v>52963769</v>
      </c>
      <c r="L381" s="65"/>
      <c r="M381" s="70" t="s">
        <v>1694</v>
      </c>
      <c r="N381" s="68" t="s">
        <v>357</v>
      </c>
      <c r="O381" s="3"/>
      <c r="P381" s="74">
        <f>+Tabla1513[[#This Row],[VALOR INICIAL DEL CONTRATO CON IVA]]+Tabla1513[[#This Row],[VALOR DE LAS ADICIONES CON IVA]]</f>
        <v>12972000</v>
      </c>
      <c r="Q381" s="45">
        <v>118</v>
      </c>
      <c r="R381" s="68" t="s">
        <v>357</v>
      </c>
      <c r="S381" s="75"/>
      <c r="T381" s="76" t="s">
        <v>357</v>
      </c>
      <c r="U381" s="95">
        <v>45539</v>
      </c>
      <c r="V381" s="95">
        <v>45657</v>
      </c>
      <c r="W381" s="98">
        <v>45657</v>
      </c>
      <c r="X381" s="81" t="s">
        <v>1623</v>
      </c>
      <c r="Y381" s="99" t="s">
        <v>403</v>
      </c>
      <c r="Z381" s="69"/>
      <c r="AA381" s="34">
        <v>0.22409999999999999</v>
      </c>
      <c r="AB381" s="34">
        <v>0.58479999999999999</v>
      </c>
      <c r="AC381" s="35">
        <v>8359733</v>
      </c>
      <c r="AD381" s="36" t="s">
        <v>2489</v>
      </c>
      <c r="AE381" s="79">
        <v>2024</v>
      </c>
    </row>
    <row r="382" spans="1:31" ht="65" x14ac:dyDescent="0.35">
      <c r="A382" s="64" t="s">
        <v>317</v>
      </c>
      <c r="B382" s="70" t="s">
        <v>433</v>
      </c>
      <c r="C382" s="70" t="s">
        <v>1619</v>
      </c>
      <c r="D382" s="70" t="s">
        <v>526</v>
      </c>
      <c r="E382" s="66" t="s">
        <v>1696</v>
      </c>
      <c r="F382" s="95">
        <v>45527</v>
      </c>
      <c r="G382" s="65" t="s">
        <v>150</v>
      </c>
      <c r="H382" s="94" t="s">
        <v>1701</v>
      </c>
      <c r="I382" s="44">
        <v>12972000</v>
      </c>
      <c r="J382" s="97" t="s">
        <v>96</v>
      </c>
      <c r="K382" s="73">
        <v>1004842718</v>
      </c>
      <c r="L382" s="65"/>
      <c r="M382" s="70" t="s">
        <v>1697</v>
      </c>
      <c r="N382" s="68" t="s">
        <v>357</v>
      </c>
      <c r="O382" s="3"/>
      <c r="P382" s="74">
        <f>+Tabla1513[[#This Row],[VALOR INICIAL DEL CONTRATO CON IVA]]+Tabla1513[[#This Row],[VALOR DE LAS ADICIONES CON IVA]]</f>
        <v>12972000</v>
      </c>
      <c r="Q382" s="45">
        <v>118</v>
      </c>
      <c r="R382" s="68" t="s">
        <v>357</v>
      </c>
      <c r="S382" s="75"/>
      <c r="T382" s="76" t="s">
        <v>357</v>
      </c>
      <c r="U382" s="95">
        <v>45539</v>
      </c>
      <c r="V382" s="95">
        <v>45657</v>
      </c>
      <c r="W382" s="98">
        <v>45657</v>
      </c>
      <c r="X382" s="81" t="s">
        <v>1623</v>
      </c>
      <c r="Y382" s="99" t="s">
        <v>403</v>
      </c>
      <c r="Z382" s="69"/>
      <c r="AA382" s="34">
        <v>0.22409999999999999</v>
      </c>
      <c r="AB382" s="34">
        <v>0.2823</v>
      </c>
      <c r="AC382" s="35">
        <v>4035733</v>
      </c>
      <c r="AD382" s="36" t="s">
        <v>2490</v>
      </c>
      <c r="AE382" s="79">
        <v>2024</v>
      </c>
    </row>
    <row r="383" spans="1:31" ht="130" x14ac:dyDescent="0.35">
      <c r="A383" s="64" t="s">
        <v>317</v>
      </c>
      <c r="B383" s="70" t="s">
        <v>506</v>
      </c>
      <c r="C383" s="70" t="s">
        <v>63</v>
      </c>
      <c r="D383" s="70" t="s">
        <v>526</v>
      </c>
      <c r="E383" s="66" t="s">
        <v>1698</v>
      </c>
      <c r="F383" s="95">
        <v>45517</v>
      </c>
      <c r="G383" s="65" t="s">
        <v>150</v>
      </c>
      <c r="H383" s="94" t="s">
        <v>1700</v>
      </c>
      <c r="I383" s="44">
        <v>27500000</v>
      </c>
      <c r="J383" s="97" t="s">
        <v>96</v>
      </c>
      <c r="K383" s="73">
        <v>1082217074</v>
      </c>
      <c r="L383" s="65"/>
      <c r="M383" s="70" t="s">
        <v>1699</v>
      </c>
      <c r="N383" s="68" t="s">
        <v>357</v>
      </c>
      <c r="O383" s="3"/>
      <c r="P383" s="74">
        <f>+Tabla1513[[#This Row],[VALOR INICIAL DEL CONTRATO CON IVA]]+Tabla1513[[#This Row],[VALOR DE LAS ADICIONES CON IVA]]</f>
        <v>27500000</v>
      </c>
      <c r="Q383" s="45">
        <v>138</v>
      </c>
      <c r="R383" s="68" t="s">
        <v>357</v>
      </c>
      <c r="S383" s="75"/>
      <c r="T383" s="76" t="s">
        <v>357</v>
      </c>
      <c r="U383" s="95">
        <v>45519</v>
      </c>
      <c r="V383" s="95">
        <v>45657</v>
      </c>
      <c r="W383" s="98">
        <v>45657</v>
      </c>
      <c r="X383" s="81" t="s">
        <v>492</v>
      </c>
      <c r="Y383" s="99" t="s">
        <v>520</v>
      </c>
      <c r="Z383" s="69"/>
      <c r="AA383" s="34">
        <v>1</v>
      </c>
      <c r="AB383" s="34">
        <v>1</v>
      </c>
      <c r="AC383" s="35">
        <v>24933333</v>
      </c>
      <c r="AD383" s="36" t="s">
        <v>2491</v>
      </c>
      <c r="AE383" s="79">
        <v>2024</v>
      </c>
    </row>
    <row r="384" spans="1:31" ht="195" x14ac:dyDescent="0.35">
      <c r="A384" s="64" t="s">
        <v>317</v>
      </c>
      <c r="B384" s="70" t="s">
        <v>302</v>
      </c>
      <c r="C384" s="70" t="s">
        <v>1704</v>
      </c>
      <c r="D384" s="70" t="s">
        <v>397</v>
      </c>
      <c r="E384" s="66" t="s">
        <v>1703</v>
      </c>
      <c r="F384" s="95">
        <v>45519</v>
      </c>
      <c r="G384" s="65" t="s">
        <v>150</v>
      </c>
      <c r="H384" s="94" t="s">
        <v>1706</v>
      </c>
      <c r="I384" s="80">
        <v>2699020800</v>
      </c>
      <c r="J384" s="97" t="s">
        <v>84</v>
      </c>
      <c r="K384" s="73">
        <v>900858967</v>
      </c>
      <c r="L384" s="65" t="s">
        <v>108</v>
      </c>
      <c r="M384" s="70" t="s">
        <v>1705</v>
      </c>
      <c r="N384" s="68" t="s">
        <v>357</v>
      </c>
      <c r="O384" s="3"/>
      <c r="P384" s="74">
        <f>+Tabla1513[[#This Row],[VALOR INICIAL DEL CONTRATO CON IVA]]+Tabla1513[[#This Row],[VALOR DE LAS ADICIONES CON IVA]]</f>
        <v>2699020800</v>
      </c>
      <c r="Q384" s="45">
        <v>550</v>
      </c>
      <c r="R384" s="68" t="s">
        <v>357</v>
      </c>
      <c r="S384" s="75"/>
      <c r="T384" s="76" t="s">
        <v>357</v>
      </c>
      <c r="U384" s="95">
        <v>45520</v>
      </c>
      <c r="V384" s="95">
        <v>46070</v>
      </c>
      <c r="W384" s="98">
        <v>46070</v>
      </c>
      <c r="X384" s="81" t="s">
        <v>765</v>
      </c>
      <c r="Y384" s="99" t="s">
        <v>308</v>
      </c>
      <c r="Z384" s="69"/>
      <c r="AA384" s="34">
        <v>0.18770000000000001</v>
      </c>
      <c r="AB384" s="34">
        <v>0.45190000000000002</v>
      </c>
      <c r="AC384" s="35">
        <v>1219668235</v>
      </c>
      <c r="AD384" s="36" t="s">
        <v>2492</v>
      </c>
      <c r="AE384" s="79">
        <v>2024</v>
      </c>
    </row>
    <row r="385" spans="1:31" ht="130" x14ac:dyDescent="0.35">
      <c r="A385" s="64" t="s">
        <v>317</v>
      </c>
      <c r="B385" s="70" t="s">
        <v>433</v>
      </c>
      <c r="C385" s="70" t="s">
        <v>51</v>
      </c>
      <c r="D385" s="70" t="s">
        <v>397</v>
      </c>
      <c r="E385" s="66" t="s">
        <v>1707</v>
      </c>
      <c r="F385" s="95">
        <v>45524</v>
      </c>
      <c r="G385" s="65" t="s">
        <v>150</v>
      </c>
      <c r="H385" s="94" t="s">
        <v>1710</v>
      </c>
      <c r="I385" s="80">
        <v>6581341092</v>
      </c>
      <c r="J385" s="97" t="s">
        <v>84</v>
      </c>
      <c r="K385" s="73">
        <v>860053523</v>
      </c>
      <c r="L385" s="65" t="s">
        <v>120</v>
      </c>
      <c r="M385" s="70" t="s">
        <v>1657</v>
      </c>
      <c r="N385" s="68" t="s">
        <v>357</v>
      </c>
      <c r="O385" s="3"/>
      <c r="P385" s="74">
        <f>+Tabla1513[[#This Row],[VALOR INICIAL DEL CONTRATO CON IVA]]+Tabla1513[[#This Row],[VALOR DE LAS ADICIONES CON IVA]]</f>
        <v>6581341092</v>
      </c>
      <c r="Q385" s="45">
        <v>1095</v>
      </c>
      <c r="R385" s="68" t="s">
        <v>357</v>
      </c>
      <c r="S385" s="75"/>
      <c r="T385" s="76" t="s">
        <v>357</v>
      </c>
      <c r="U385" s="95">
        <v>45524</v>
      </c>
      <c r="V385" s="95">
        <v>46619</v>
      </c>
      <c r="W385" s="98">
        <v>46619</v>
      </c>
      <c r="X385" s="81" t="s">
        <v>1658</v>
      </c>
      <c r="Y385" s="99" t="s">
        <v>308</v>
      </c>
      <c r="Z385" s="69"/>
      <c r="AA385" s="34">
        <v>0.1215</v>
      </c>
      <c r="AB385" s="34">
        <v>0.104</v>
      </c>
      <c r="AC385" s="35">
        <v>684317797.85000002</v>
      </c>
      <c r="AD385" s="36" t="s">
        <v>2493</v>
      </c>
      <c r="AE385" s="79">
        <v>2024</v>
      </c>
    </row>
    <row r="386" spans="1:31" ht="52" x14ac:dyDescent="0.35">
      <c r="A386" s="64" t="s">
        <v>317</v>
      </c>
      <c r="B386" s="70" t="s">
        <v>31</v>
      </c>
      <c r="C386" s="70" t="s">
        <v>38</v>
      </c>
      <c r="D386" s="70" t="s">
        <v>526</v>
      </c>
      <c r="E386" s="66" t="s">
        <v>1708</v>
      </c>
      <c r="F386" s="95">
        <v>45526</v>
      </c>
      <c r="G386" s="65" t="s">
        <v>150</v>
      </c>
      <c r="H386" s="94" t="s">
        <v>1711</v>
      </c>
      <c r="I386" s="80">
        <v>42045875</v>
      </c>
      <c r="J386" s="97" t="s">
        <v>84</v>
      </c>
      <c r="K386" s="73">
        <v>900239396</v>
      </c>
      <c r="L386" s="65" t="s">
        <v>103</v>
      </c>
      <c r="M386" s="70" t="s">
        <v>1709</v>
      </c>
      <c r="N386" s="68" t="s">
        <v>357</v>
      </c>
      <c r="O386" s="3"/>
      <c r="P386" s="74">
        <f>+Tabla1513[[#This Row],[VALOR INICIAL DEL CONTRATO CON IVA]]+Tabla1513[[#This Row],[VALOR DE LAS ADICIONES CON IVA]]</f>
        <v>42045875</v>
      </c>
      <c r="Q386" s="45">
        <v>364</v>
      </c>
      <c r="R386" s="68" t="s">
        <v>357</v>
      </c>
      <c r="S386" s="75"/>
      <c r="T386" s="76" t="s">
        <v>357</v>
      </c>
      <c r="U386" s="95">
        <v>45563</v>
      </c>
      <c r="V386" s="95">
        <v>45927</v>
      </c>
      <c r="W386" s="98">
        <v>45927</v>
      </c>
      <c r="X386" s="81" t="s">
        <v>773</v>
      </c>
      <c r="Y386" s="99" t="s">
        <v>308</v>
      </c>
      <c r="Z386" s="69"/>
      <c r="AA386" s="34">
        <v>0.26</v>
      </c>
      <c r="AB386" s="34">
        <v>0.71455411499939059</v>
      </c>
      <c r="AC386" s="35">
        <v>30044053</v>
      </c>
      <c r="AD386" s="40"/>
      <c r="AE386" s="79">
        <v>2024</v>
      </c>
    </row>
    <row r="387" spans="1:31" ht="130" x14ac:dyDescent="0.35">
      <c r="A387" s="64" t="s">
        <v>317</v>
      </c>
      <c r="B387" s="70" t="s">
        <v>506</v>
      </c>
      <c r="C387" s="70" t="s">
        <v>63</v>
      </c>
      <c r="D387" s="70" t="s">
        <v>526</v>
      </c>
      <c r="E387" s="66" t="s">
        <v>1712</v>
      </c>
      <c r="F387" s="95">
        <v>45526</v>
      </c>
      <c r="G387" s="65" t="s">
        <v>150</v>
      </c>
      <c r="H387" s="94" t="s">
        <v>1717</v>
      </c>
      <c r="I387" s="44">
        <v>21000000</v>
      </c>
      <c r="J387" s="97" t="s">
        <v>96</v>
      </c>
      <c r="K387" s="73">
        <v>1083039219</v>
      </c>
      <c r="L387" s="65"/>
      <c r="M387" s="70" t="s">
        <v>1714</v>
      </c>
      <c r="N387" s="68" t="s">
        <v>357</v>
      </c>
      <c r="O387" s="3"/>
      <c r="P387" s="74">
        <f>+Tabla1513[[#This Row],[VALOR INICIAL DEL CONTRATO CON IVA]]+Tabla1513[[#This Row],[VALOR DE LAS ADICIONES CON IVA]]</f>
        <v>21000000</v>
      </c>
      <c r="Q387" s="45">
        <v>131</v>
      </c>
      <c r="R387" s="68" t="s">
        <v>357</v>
      </c>
      <c r="S387" s="75"/>
      <c r="T387" s="76" t="s">
        <v>357</v>
      </c>
      <c r="U387" s="95">
        <v>45526</v>
      </c>
      <c r="V387" s="95">
        <v>45657</v>
      </c>
      <c r="W387" s="98">
        <v>45657</v>
      </c>
      <c r="X387" s="81" t="s">
        <v>492</v>
      </c>
      <c r="Y387" s="99" t="s">
        <v>520</v>
      </c>
      <c r="Z387" s="69"/>
      <c r="AA387" s="34">
        <v>1</v>
      </c>
      <c r="AB387" s="34">
        <v>1</v>
      </c>
      <c r="AC387" s="35">
        <v>17360000</v>
      </c>
      <c r="AD387" s="40"/>
      <c r="AE387" s="79">
        <v>2024</v>
      </c>
    </row>
    <row r="388" spans="1:31" ht="65" x14ac:dyDescent="0.35">
      <c r="A388" s="64" t="s">
        <v>317</v>
      </c>
      <c r="B388" s="70" t="s">
        <v>11</v>
      </c>
      <c r="C388" s="70" t="s">
        <v>20</v>
      </c>
      <c r="D388" s="70" t="s">
        <v>526</v>
      </c>
      <c r="E388" s="66" t="s">
        <v>1713</v>
      </c>
      <c r="F388" s="95">
        <v>45526</v>
      </c>
      <c r="G388" s="65" t="s">
        <v>150</v>
      </c>
      <c r="H388" s="94" t="s">
        <v>1715</v>
      </c>
      <c r="I388" s="44">
        <v>5148000</v>
      </c>
      <c r="J388" s="97" t="s">
        <v>84</v>
      </c>
      <c r="K388" s="73">
        <v>830085726</v>
      </c>
      <c r="L388" s="65" t="s">
        <v>108</v>
      </c>
      <c r="M388" s="70" t="s">
        <v>1716</v>
      </c>
      <c r="N388" s="68" t="s">
        <v>357</v>
      </c>
      <c r="O388" s="3"/>
      <c r="P388" s="74">
        <f>+Tabla1513[[#This Row],[VALOR INICIAL DEL CONTRATO CON IVA]]+Tabla1513[[#This Row],[VALOR DE LAS ADICIONES CON IVA]]</f>
        <v>5148000</v>
      </c>
      <c r="Q388" s="45">
        <v>24</v>
      </c>
      <c r="R388" s="68" t="s">
        <v>357</v>
      </c>
      <c r="S388" s="75"/>
      <c r="T388" s="76" t="s">
        <v>357</v>
      </c>
      <c r="U388" s="95">
        <v>45526</v>
      </c>
      <c r="V388" s="95">
        <v>45550</v>
      </c>
      <c r="W388" s="98">
        <v>45550</v>
      </c>
      <c r="X388" s="81" t="s">
        <v>500</v>
      </c>
      <c r="Y388" s="99" t="s">
        <v>520</v>
      </c>
      <c r="Z388" s="69"/>
      <c r="AA388" s="34">
        <v>1</v>
      </c>
      <c r="AB388" s="34">
        <v>1</v>
      </c>
      <c r="AC388" s="35">
        <v>5148000</v>
      </c>
      <c r="AD388" s="36" t="s">
        <v>2494</v>
      </c>
      <c r="AE388" s="79">
        <v>2024</v>
      </c>
    </row>
    <row r="389" spans="1:31" ht="78" x14ac:dyDescent="0.35">
      <c r="A389" s="64" t="s">
        <v>317</v>
      </c>
      <c r="B389" s="70" t="s">
        <v>11</v>
      </c>
      <c r="C389" s="70" t="s">
        <v>20</v>
      </c>
      <c r="D389" s="70" t="s">
        <v>526</v>
      </c>
      <c r="E389" s="66" t="s">
        <v>1718</v>
      </c>
      <c r="F389" s="95">
        <v>45530</v>
      </c>
      <c r="G389" s="65" t="s">
        <v>150</v>
      </c>
      <c r="H389" s="94" t="s">
        <v>1719</v>
      </c>
      <c r="I389" s="44">
        <v>2449020</v>
      </c>
      <c r="J389" s="97" t="s">
        <v>84</v>
      </c>
      <c r="K389" s="73">
        <v>900327192</v>
      </c>
      <c r="L389" s="65" t="s">
        <v>111</v>
      </c>
      <c r="M389" s="70" t="s">
        <v>1720</v>
      </c>
      <c r="N389" s="68" t="s">
        <v>357</v>
      </c>
      <c r="O389" s="3"/>
      <c r="P389" s="74">
        <f>+Tabla1513[[#This Row],[VALOR INICIAL DEL CONTRATO CON IVA]]+Tabla1513[[#This Row],[VALOR DE LAS ADICIONES CON IVA]]</f>
        <v>2449020</v>
      </c>
      <c r="Q389" s="45">
        <v>10</v>
      </c>
      <c r="R389" s="68" t="s">
        <v>357</v>
      </c>
      <c r="S389" s="75"/>
      <c r="T389" s="76" t="s">
        <v>357</v>
      </c>
      <c r="U389" s="95">
        <v>45558</v>
      </c>
      <c r="V389" s="95">
        <v>45568</v>
      </c>
      <c r="W389" s="98">
        <v>45568</v>
      </c>
      <c r="X389" s="81" t="s">
        <v>500</v>
      </c>
      <c r="Y389" s="99" t="s">
        <v>520</v>
      </c>
      <c r="Z389" s="69"/>
      <c r="AA389" s="34">
        <v>1</v>
      </c>
      <c r="AB389" s="34">
        <v>1</v>
      </c>
      <c r="AC389" s="35">
        <v>2449020</v>
      </c>
      <c r="AD389" s="36" t="s">
        <v>2495</v>
      </c>
      <c r="AE389" s="79">
        <v>2024</v>
      </c>
    </row>
    <row r="390" spans="1:31" ht="78" x14ac:dyDescent="0.35">
      <c r="A390" s="64" t="s">
        <v>317</v>
      </c>
      <c r="B390" s="70" t="s">
        <v>302</v>
      </c>
      <c r="C390" s="70" t="s">
        <v>27</v>
      </c>
      <c r="D390" s="70" t="s">
        <v>526</v>
      </c>
      <c r="E390" s="66" t="s">
        <v>1721</v>
      </c>
      <c r="F390" s="95">
        <v>45526</v>
      </c>
      <c r="G390" s="65" t="s">
        <v>150</v>
      </c>
      <c r="H390" s="94" t="s">
        <v>1722</v>
      </c>
      <c r="I390" s="80">
        <v>9520000</v>
      </c>
      <c r="J390" s="97" t="s">
        <v>84</v>
      </c>
      <c r="K390" s="73">
        <v>900622708</v>
      </c>
      <c r="L390" s="65" t="s">
        <v>91</v>
      </c>
      <c r="M390" s="70" t="s">
        <v>1723</v>
      </c>
      <c r="N390" s="68" t="s">
        <v>357</v>
      </c>
      <c r="O390" s="3"/>
      <c r="P390" s="74">
        <f>+Tabla1513[[#This Row],[VALOR INICIAL DEL CONTRATO CON IVA]]+Tabla1513[[#This Row],[VALOR DE LAS ADICIONES CON IVA]]</f>
        <v>9520000</v>
      </c>
      <c r="Q390" s="45">
        <v>24</v>
      </c>
      <c r="R390" s="68" t="s">
        <v>357</v>
      </c>
      <c r="S390" s="75"/>
      <c r="T390" s="76" t="s">
        <v>357</v>
      </c>
      <c r="U390" s="95">
        <v>45526</v>
      </c>
      <c r="V390" s="95">
        <v>45550</v>
      </c>
      <c r="W390" s="98">
        <v>45550</v>
      </c>
      <c r="X390" s="81" t="s">
        <v>694</v>
      </c>
      <c r="Y390" s="99" t="s">
        <v>520</v>
      </c>
      <c r="Z390" s="69"/>
      <c r="AA390" s="34">
        <v>1</v>
      </c>
      <c r="AB390" s="34">
        <v>1</v>
      </c>
      <c r="AC390" s="35">
        <v>9520000</v>
      </c>
      <c r="AD390" s="36" t="s">
        <v>2496</v>
      </c>
      <c r="AE390" s="79">
        <v>2024</v>
      </c>
    </row>
    <row r="391" spans="1:31" ht="65" x14ac:dyDescent="0.35">
      <c r="A391" s="64" t="s">
        <v>317</v>
      </c>
      <c r="B391" s="70" t="s">
        <v>433</v>
      </c>
      <c r="C391" s="70" t="s">
        <v>1619</v>
      </c>
      <c r="D391" s="70" t="s">
        <v>526</v>
      </c>
      <c r="E391" s="66" t="s">
        <v>1724</v>
      </c>
      <c r="F391" s="95">
        <v>45527</v>
      </c>
      <c r="G391" s="65" t="s">
        <v>150</v>
      </c>
      <c r="H391" s="94" t="s">
        <v>1702</v>
      </c>
      <c r="I391" s="44">
        <v>12972000</v>
      </c>
      <c r="J391" s="97" t="s">
        <v>96</v>
      </c>
      <c r="K391" s="73">
        <v>1000473632</v>
      </c>
      <c r="L391" s="65"/>
      <c r="M391" s="70" t="s">
        <v>1725</v>
      </c>
      <c r="N391" s="68" t="s">
        <v>357</v>
      </c>
      <c r="O391" s="3"/>
      <c r="P391" s="74">
        <f>+Tabla1513[[#This Row],[VALOR INICIAL DEL CONTRATO CON IVA]]+Tabla1513[[#This Row],[VALOR DE LAS ADICIONES CON IVA]]</f>
        <v>12972000</v>
      </c>
      <c r="Q391" s="45">
        <v>118</v>
      </c>
      <c r="R391" s="68" t="s">
        <v>357</v>
      </c>
      <c r="S391" s="75"/>
      <c r="T391" s="76" t="s">
        <v>357</v>
      </c>
      <c r="U391" s="95">
        <v>45539</v>
      </c>
      <c r="V391" s="95">
        <v>45657</v>
      </c>
      <c r="W391" s="98">
        <v>45657</v>
      </c>
      <c r="X391" s="81" t="s">
        <v>1623</v>
      </c>
      <c r="Y391" s="99" t="s">
        <v>403</v>
      </c>
      <c r="Z391" s="69"/>
      <c r="AA391" s="34">
        <v>0.22409999999999999</v>
      </c>
      <c r="AB391" s="34">
        <v>0.4335</v>
      </c>
      <c r="AC391" s="35">
        <v>6197733</v>
      </c>
      <c r="AD391" s="36" t="s">
        <v>2497</v>
      </c>
      <c r="AE391" s="79">
        <v>2024</v>
      </c>
    </row>
    <row r="392" spans="1:31" ht="78" x14ac:dyDescent="0.35">
      <c r="A392" s="64" t="s">
        <v>317</v>
      </c>
      <c r="B392" s="70" t="s">
        <v>418</v>
      </c>
      <c r="C392" s="70" t="s">
        <v>46</v>
      </c>
      <c r="D392" s="70" t="s">
        <v>526</v>
      </c>
      <c r="E392" s="68" t="s">
        <v>1815</v>
      </c>
      <c r="F392" s="95">
        <v>45539</v>
      </c>
      <c r="G392" s="65" t="s">
        <v>150</v>
      </c>
      <c r="H392" s="94" t="s">
        <v>1816</v>
      </c>
      <c r="I392" s="80">
        <v>53550000</v>
      </c>
      <c r="J392" s="97" t="s">
        <v>84</v>
      </c>
      <c r="K392" s="73">
        <v>800214001</v>
      </c>
      <c r="L392" s="65" t="s">
        <v>123</v>
      </c>
      <c r="M392" s="70" t="s">
        <v>816</v>
      </c>
      <c r="N392" s="68" t="s">
        <v>357</v>
      </c>
      <c r="O392" s="3"/>
      <c r="P392" s="74">
        <f>+Tabla1513[[#This Row],[VALOR INICIAL DEL CONTRATO CON IVA]]+Tabla1513[[#This Row],[VALOR DE LAS ADICIONES CON IVA]]</f>
        <v>53550000</v>
      </c>
      <c r="Q392" s="45">
        <v>118</v>
      </c>
      <c r="R392" s="68" t="s">
        <v>357</v>
      </c>
      <c r="S392" s="75"/>
      <c r="T392" s="76" t="s">
        <v>357</v>
      </c>
      <c r="U392" s="95">
        <v>45539</v>
      </c>
      <c r="V392" s="95">
        <v>45657</v>
      </c>
      <c r="W392" s="98">
        <v>45657</v>
      </c>
      <c r="X392" s="81" t="s">
        <v>817</v>
      </c>
      <c r="Y392" s="99" t="s">
        <v>403</v>
      </c>
      <c r="Z392" s="69"/>
      <c r="AA392" s="34">
        <v>1</v>
      </c>
      <c r="AB392" s="34">
        <v>1</v>
      </c>
      <c r="AC392" s="35">
        <v>53550000</v>
      </c>
      <c r="AD392" s="36" t="s">
        <v>2498</v>
      </c>
      <c r="AE392" s="79">
        <v>2024</v>
      </c>
    </row>
    <row r="393" spans="1:31" ht="169" x14ac:dyDescent="0.35">
      <c r="A393" s="64" t="s">
        <v>317</v>
      </c>
      <c r="B393" s="70" t="s">
        <v>31</v>
      </c>
      <c r="C393" s="70" t="s">
        <v>32</v>
      </c>
      <c r="D393" s="70" t="s">
        <v>526</v>
      </c>
      <c r="E393" s="66" t="s">
        <v>1726</v>
      </c>
      <c r="F393" s="95">
        <v>45527</v>
      </c>
      <c r="G393" s="65" t="s">
        <v>150</v>
      </c>
      <c r="H393" s="94" t="s">
        <v>1729</v>
      </c>
      <c r="I393" s="44">
        <v>123217265</v>
      </c>
      <c r="J393" s="97" t="s">
        <v>84</v>
      </c>
      <c r="K393" s="73">
        <v>900150121</v>
      </c>
      <c r="L393" s="65" t="s">
        <v>85</v>
      </c>
      <c r="M393" s="70" t="s">
        <v>1728</v>
      </c>
      <c r="N393" s="68" t="s">
        <v>357</v>
      </c>
      <c r="O393" s="3"/>
      <c r="P393" s="74">
        <f>+Tabla1513[[#This Row],[VALOR INICIAL DEL CONTRATO CON IVA]]+Tabla1513[[#This Row],[VALOR DE LAS ADICIONES CON IVA]]</f>
        <v>123217265</v>
      </c>
      <c r="Q393" s="45">
        <v>364</v>
      </c>
      <c r="R393" s="68" t="s">
        <v>357</v>
      </c>
      <c r="S393" s="75"/>
      <c r="T393" s="76" t="s">
        <v>357</v>
      </c>
      <c r="U393" s="95">
        <v>45566</v>
      </c>
      <c r="V393" s="95">
        <v>45930</v>
      </c>
      <c r="W393" s="98">
        <v>45930</v>
      </c>
      <c r="X393" s="81" t="s">
        <v>1731</v>
      </c>
      <c r="Y393" s="99" t="s">
        <v>308</v>
      </c>
      <c r="Z393" s="69"/>
      <c r="AA393" s="34">
        <v>0.25</v>
      </c>
      <c r="AB393" s="34">
        <v>0.22</v>
      </c>
      <c r="AC393" s="35">
        <v>19394525</v>
      </c>
      <c r="AD393" s="36" t="s">
        <v>2499</v>
      </c>
      <c r="AE393" s="79">
        <v>2024</v>
      </c>
    </row>
    <row r="394" spans="1:31" ht="169" x14ac:dyDescent="0.35">
      <c r="A394" s="64" t="s">
        <v>317</v>
      </c>
      <c r="B394" s="70" t="s">
        <v>31</v>
      </c>
      <c r="C394" s="70" t="s">
        <v>33</v>
      </c>
      <c r="D394" s="70" t="s">
        <v>526</v>
      </c>
      <c r="E394" s="66" t="s">
        <v>1727</v>
      </c>
      <c r="F394" s="95">
        <v>45533</v>
      </c>
      <c r="G394" s="65" t="s">
        <v>150</v>
      </c>
      <c r="H394" s="94" t="s">
        <v>1730</v>
      </c>
      <c r="I394" s="80">
        <v>64974000</v>
      </c>
      <c r="J394" s="97" t="s">
        <v>84</v>
      </c>
      <c r="K394" s="73">
        <v>901784221</v>
      </c>
      <c r="L394" s="65" t="s">
        <v>103</v>
      </c>
      <c r="M394" s="70" t="s">
        <v>1111</v>
      </c>
      <c r="N394" s="68" t="s">
        <v>357</v>
      </c>
      <c r="O394" s="3"/>
      <c r="P394" s="74">
        <f>+Tabla1513[[#This Row],[VALOR INICIAL DEL CONTRATO CON IVA]]+Tabla1513[[#This Row],[VALOR DE LAS ADICIONES CON IVA]]</f>
        <v>64974000</v>
      </c>
      <c r="Q394" s="45">
        <v>123</v>
      </c>
      <c r="R394" s="68" t="s">
        <v>357</v>
      </c>
      <c r="S394" s="75"/>
      <c r="T394" s="76" t="s">
        <v>357</v>
      </c>
      <c r="U394" s="95">
        <v>45534</v>
      </c>
      <c r="V394" s="95">
        <v>45657</v>
      </c>
      <c r="W394" s="98">
        <v>45657</v>
      </c>
      <c r="X394" s="81" t="s">
        <v>1112</v>
      </c>
      <c r="Y394" s="99" t="s">
        <v>639</v>
      </c>
      <c r="Z394" s="69">
        <v>45671</v>
      </c>
      <c r="AA394" s="34">
        <v>1</v>
      </c>
      <c r="AB394" s="34">
        <v>1</v>
      </c>
      <c r="AC394" s="35">
        <v>64974000</v>
      </c>
      <c r="AD394" s="36" t="s">
        <v>2500</v>
      </c>
      <c r="AE394" s="79">
        <v>2024</v>
      </c>
    </row>
    <row r="395" spans="1:31" ht="169" x14ac:dyDescent="0.35">
      <c r="A395" s="64" t="s">
        <v>317</v>
      </c>
      <c r="B395" s="70" t="s">
        <v>31</v>
      </c>
      <c r="C395" s="70" t="s">
        <v>37</v>
      </c>
      <c r="D395" s="70" t="s">
        <v>526</v>
      </c>
      <c r="E395" s="66" t="s">
        <v>1732</v>
      </c>
      <c r="F395" s="95">
        <v>45534</v>
      </c>
      <c r="G395" s="65" t="s">
        <v>150</v>
      </c>
      <c r="H395" s="94" t="s">
        <v>1733</v>
      </c>
      <c r="I395" s="44">
        <v>47838000</v>
      </c>
      <c r="J395" s="97" t="s">
        <v>84</v>
      </c>
      <c r="K395" s="73">
        <v>900234657</v>
      </c>
      <c r="L395" s="65" t="s">
        <v>120</v>
      </c>
      <c r="M395" s="70" t="s">
        <v>809</v>
      </c>
      <c r="N395" s="68" t="s">
        <v>357</v>
      </c>
      <c r="O395" s="3"/>
      <c r="P395" s="74">
        <f>+Tabla1513[[#This Row],[VALOR INICIAL DEL CONTRATO CON IVA]]+Tabla1513[[#This Row],[VALOR DE LAS ADICIONES CON IVA]]</f>
        <v>47838000</v>
      </c>
      <c r="Q395" s="45">
        <v>364</v>
      </c>
      <c r="R395" s="68" t="s">
        <v>357</v>
      </c>
      <c r="S395" s="75"/>
      <c r="T395" s="76" t="s">
        <v>357</v>
      </c>
      <c r="U395" s="95">
        <v>45537</v>
      </c>
      <c r="V395" s="95">
        <v>45901</v>
      </c>
      <c r="W395" s="98">
        <v>45901</v>
      </c>
      <c r="X395" s="81" t="s">
        <v>810</v>
      </c>
      <c r="Y395" s="99" t="s">
        <v>308</v>
      </c>
      <c r="Z395" s="69"/>
      <c r="AA395" s="34">
        <v>0.33329999999999999</v>
      </c>
      <c r="AB395" s="34">
        <v>0.33329999999999999</v>
      </c>
      <c r="AC395" s="35">
        <v>15946000</v>
      </c>
      <c r="AD395" s="40"/>
      <c r="AE395" s="79">
        <v>2024</v>
      </c>
    </row>
    <row r="396" spans="1:31" ht="130" x14ac:dyDescent="0.35">
      <c r="A396" s="64" t="s">
        <v>317</v>
      </c>
      <c r="B396" s="70" t="s">
        <v>418</v>
      </c>
      <c r="C396" s="70" t="s">
        <v>44</v>
      </c>
      <c r="D396" s="70" t="s">
        <v>526</v>
      </c>
      <c r="E396" s="66" t="s">
        <v>1734</v>
      </c>
      <c r="F396" s="95">
        <v>45534</v>
      </c>
      <c r="G396" s="65" t="s">
        <v>150</v>
      </c>
      <c r="H396" s="94" t="s">
        <v>2650</v>
      </c>
      <c r="I396" s="44">
        <v>1411816000</v>
      </c>
      <c r="J396" s="97" t="s">
        <v>84</v>
      </c>
      <c r="K396" s="73">
        <v>800062782</v>
      </c>
      <c r="L396" s="65" t="s">
        <v>123</v>
      </c>
      <c r="M396" s="70" t="s">
        <v>421</v>
      </c>
      <c r="N396" s="68" t="s">
        <v>357</v>
      </c>
      <c r="O396" s="3"/>
      <c r="P396" s="74">
        <f>+Tabla1513[[#This Row],[VALOR INICIAL DEL CONTRATO CON IVA]]+Tabla1513[[#This Row],[VALOR DE LAS ADICIONES CON IVA]]</f>
        <v>1411816000</v>
      </c>
      <c r="Q396" s="45">
        <v>1095</v>
      </c>
      <c r="R396" s="68" t="s">
        <v>357</v>
      </c>
      <c r="S396" s="75"/>
      <c r="T396" s="76" t="s">
        <v>357</v>
      </c>
      <c r="U396" s="95">
        <v>45534</v>
      </c>
      <c r="V396" s="95">
        <v>46629</v>
      </c>
      <c r="W396" s="98">
        <v>46629</v>
      </c>
      <c r="X396" s="81" t="s">
        <v>1738</v>
      </c>
      <c r="Y396" s="99" t="s">
        <v>308</v>
      </c>
      <c r="Z396" s="69"/>
      <c r="AA396" s="34">
        <v>0.11</v>
      </c>
      <c r="AB396" s="34">
        <v>0.06</v>
      </c>
      <c r="AC396" s="35">
        <v>83419676.780000001</v>
      </c>
      <c r="AD396" s="36" t="s">
        <v>2501</v>
      </c>
      <c r="AE396" s="79">
        <v>2024</v>
      </c>
    </row>
    <row r="397" spans="1:31" ht="78" x14ac:dyDescent="0.35">
      <c r="A397" s="64" t="s">
        <v>317</v>
      </c>
      <c r="B397" s="70" t="s">
        <v>11</v>
      </c>
      <c r="C397" s="70" t="s">
        <v>19</v>
      </c>
      <c r="D397" s="70" t="s">
        <v>526</v>
      </c>
      <c r="E397" s="68" t="s">
        <v>1817</v>
      </c>
      <c r="F397" s="95">
        <v>45537</v>
      </c>
      <c r="G397" s="65" t="s">
        <v>113</v>
      </c>
      <c r="H397" s="94" t="s">
        <v>1818</v>
      </c>
      <c r="I397" s="44">
        <v>4214883</v>
      </c>
      <c r="J397" s="97" t="s">
        <v>84</v>
      </c>
      <c r="K397" s="73">
        <v>900896239</v>
      </c>
      <c r="L397" s="65" t="s">
        <v>97</v>
      </c>
      <c r="M397" s="70" t="s">
        <v>1819</v>
      </c>
      <c r="N397" s="68" t="s">
        <v>357</v>
      </c>
      <c r="O397" s="3"/>
      <c r="P397" s="74">
        <f>+Tabla1513[[#This Row],[VALOR INICIAL DEL CONTRATO CON IVA]]+Tabla1513[[#This Row],[VALOR DE LAS ADICIONES CON IVA]]</f>
        <v>4214883</v>
      </c>
      <c r="Q397" s="45">
        <v>18</v>
      </c>
      <c r="R397" s="68" t="s">
        <v>357</v>
      </c>
      <c r="S397" s="75"/>
      <c r="T397" s="76" t="s">
        <v>357</v>
      </c>
      <c r="U397" s="95">
        <v>45537</v>
      </c>
      <c r="V397" s="95">
        <v>45555</v>
      </c>
      <c r="W397" s="98">
        <v>45555</v>
      </c>
      <c r="X397" s="81" t="s">
        <v>417</v>
      </c>
      <c r="Y397" s="99" t="s">
        <v>520</v>
      </c>
      <c r="Z397" s="69"/>
      <c r="AA397" s="34">
        <v>1</v>
      </c>
      <c r="AB397" s="34">
        <v>1</v>
      </c>
      <c r="AC397" s="35">
        <v>4214883</v>
      </c>
      <c r="AD397" s="36" t="s">
        <v>2502</v>
      </c>
      <c r="AE397" s="79">
        <v>2024</v>
      </c>
    </row>
    <row r="398" spans="1:31" ht="169" x14ac:dyDescent="0.35">
      <c r="A398" s="64" t="s">
        <v>317</v>
      </c>
      <c r="B398" s="70" t="s">
        <v>11</v>
      </c>
      <c r="C398" s="70" t="s">
        <v>19</v>
      </c>
      <c r="D398" s="70" t="s">
        <v>993</v>
      </c>
      <c r="E398" s="68" t="s">
        <v>1735</v>
      </c>
      <c r="F398" s="95">
        <v>45537</v>
      </c>
      <c r="G398" s="65" t="s">
        <v>150</v>
      </c>
      <c r="H398" s="94" t="s">
        <v>1737</v>
      </c>
      <c r="I398" s="80">
        <v>1773100</v>
      </c>
      <c r="J398" s="97" t="s">
        <v>84</v>
      </c>
      <c r="K398" s="73">
        <v>901406402</v>
      </c>
      <c r="L398" s="65" t="s">
        <v>91</v>
      </c>
      <c r="M398" s="70" t="s">
        <v>1736</v>
      </c>
      <c r="N398" s="68" t="s">
        <v>357</v>
      </c>
      <c r="O398" s="3"/>
      <c r="P398" s="74">
        <f>+Tabla1513[[#This Row],[VALOR INICIAL DEL CONTRATO CON IVA]]+Tabla1513[[#This Row],[VALOR DE LAS ADICIONES CON IVA]]</f>
        <v>1773100</v>
      </c>
      <c r="Q398" s="45">
        <v>365</v>
      </c>
      <c r="R398" s="68" t="s">
        <v>357</v>
      </c>
      <c r="S398" s="75"/>
      <c r="T398" s="76" t="s">
        <v>357</v>
      </c>
      <c r="U398" s="95">
        <v>45537</v>
      </c>
      <c r="V398" s="95">
        <v>45902</v>
      </c>
      <c r="W398" s="98">
        <v>45902</v>
      </c>
      <c r="X398" s="81" t="s">
        <v>1269</v>
      </c>
      <c r="Y398" s="99" t="s">
        <v>308</v>
      </c>
      <c r="Z398" s="69"/>
      <c r="AA398" s="34">
        <v>1</v>
      </c>
      <c r="AB398" s="34">
        <v>1</v>
      </c>
      <c r="AC398" s="35">
        <v>1773100</v>
      </c>
      <c r="AD398" s="36" t="s">
        <v>2503</v>
      </c>
      <c r="AE398" s="79">
        <v>2024</v>
      </c>
    </row>
    <row r="399" spans="1:31" ht="117" x14ac:dyDescent="0.35">
      <c r="A399" s="64" t="s">
        <v>317</v>
      </c>
      <c r="B399" s="70" t="s">
        <v>31</v>
      </c>
      <c r="C399" s="70" t="s">
        <v>1833</v>
      </c>
      <c r="D399" s="70" t="s">
        <v>526</v>
      </c>
      <c r="E399" s="68" t="s">
        <v>1822</v>
      </c>
      <c r="F399" s="95">
        <v>45537</v>
      </c>
      <c r="G399" s="65" t="s">
        <v>150</v>
      </c>
      <c r="H399" s="94" t="s">
        <v>1837</v>
      </c>
      <c r="I399" s="80">
        <v>64793778</v>
      </c>
      <c r="J399" s="97" t="s">
        <v>84</v>
      </c>
      <c r="K399" s="73">
        <v>900332892</v>
      </c>
      <c r="L399" s="65" t="s">
        <v>97</v>
      </c>
      <c r="M399" s="70" t="s">
        <v>1838</v>
      </c>
      <c r="N399" s="68" t="s">
        <v>357</v>
      </c>
      <c r="O399" s="3"/>
      <c r="P399" s="74">
        <f>+Tabla1513[[#This Row],[VALOR INICIAL DEL CONTRATO CON IVA]]+Tabla1513[[#This Row],[VALOR DE LAS ADICIONES CON IVA]]</f>
        <v>64793778</v>
      </c>
      <c r="Q399" s="45">
        <v>364</v>
      </c>
      <c r="R399" s="68" t="s">
        <v>357</v>
      </c>
      <c r="S399" s="75"/>
      <c r="T399" s="76" t="s">
        <v>357</v>
      </c>
      <c r="U399" s="95">
        <v>45563</v>
      </c>
      <c r="V399" s="95">
        <v>45927</v>
      </c>
      <c r="W399" s="98">
        <v>45927</v>
      </c>
      <c r="X399" s="81" t="s">
        <v>1854</v>
      </c>
      <c r="Y399" s="99" t="s">
        <v>308</v>
      </c>
      <c r="Z399" s="69"/>
      <c r="AA399" s="34">
        <v>0.26</v>
      </c>
      <c r="AB399" s="34">
        <v>0.15556286901498473</v>
      </c>
      <c r="AC399" s="35">
        <v>10079506</v>
      </c>
      <c r="AD399" s="40"/>
      <c r="AE399" s="79">
        <v>2024</v>
      </c>
    </row>
    <row r="400" spans="1:31" ht="91" x14ac:dyDescent="0.35">
      <c r="A400" s="64" t="s">
        <v>317</v>
      </c>
      <c r="B400" s="70" t="s">
        <v>11</v>
      </c>
      <c r="C400" s="70" t="s">
        <v>19</v>
      </c>
      <c r="D400" s="70" t="s">
        <v>526</v>
      </c>
      <c r="E400" s="68" t="s">
        <v>1824</v>
      </c>
      <c r="F400" s="95">
        <v>45545</v>
      </c>
      <c r="G400" s="65" t="s">
        <v>113</v>
      </c>
      <c r="H400" s="94" t="s">
        <v>1840</v>
      </c>
      <c r="I400" s="80">
        <v>21666330</v>
      </c>
      <c r="J400" s="97" t="s">
        <v>84</v>
      </c>
      <c r="K400" s="73">
        <v>900077267</v>
      </c>
      <c r="L400" s="65" t="s">
        <v>111</v>
      </c>
      <c r="M400" s="70" t="s">
        <v>1084</v>
      </c>
      <c r="N400" s="68" t="s">
        <v>357</v>
      </c>
      <c r="O400" s="3"/>
      <c r="P400" s="74">
        <f>+Tabla1513[[#This Row],[VALOR INICIAL DEL CONTRATO CON IVA]]+Tabla1513[[#This Row],[VALOR DE LAS ADICIONES CON IVA]]</f>
        <v>21666330</v>
      </c>
      <c r="Q400" s="45">
        <v>30</v>
      </c>
      <c r="R400" s="68" t="s">
        <v>357</v>
      </c>
      <c r="S400" s="75"/>
      <c r="T400" s="76" t="s">
        <v>357</v>
      </c>
      <c r="U400" s="95">
        <v>45545</v>
      </c>
      <c r="V400" s="95">
        <v>45575</v>
      </c>
      <c r="W400" s="98">
        <v>45575</v>
      </c>
      <c r="X400" s="81" t="s">
        <v>1269</v>
      </c>
      <c r="Y400" s="99" t="s">
        <v>520</v>
      </c>
      <c r="Z400" s="69"/>
      <c r="AA400" s="34">
        <v>1</v>
      </c>
      <c r="AB400" s="34">
        <v>1</v>
      </c>
      <c r="AC400" s="35">
        <v>21666330</v>
      </c>
      <c r="AD400" s="36" t="s">
        <v>2504</v>
      </c>
      <c r="AE400" s="79">
        <v>2024</v>
      </c>
    </row>
    <row r="401" spans="1:31" ht="130" x14ac:dyDescent="0.35">
      <c r="A401" s="64" t="s">
        <v>317</v>
      </c>
      <c r="B401" s="70" t="s">
        <v>302</v>
      </c>
      <c r="C401" s="70" t="s">
        <v>27</v>
      </c>
      <c r="D401" s="70" t="s">
        <v>526</v>
      </c>
      <c r="E401" s="68" t="s">
        <v>1826</v>
      </c>
      <c r="F401" s="95">
        <v>45546</v>
      </c>
      <c r="G401" s="65" t="s">
        <v>150</v>
      </c>
      <c r="H401" s="94" t="s">
        <v>1842</v>
      </c>
      <c r="I401" s="80">
        <v>5355000</v>
      </c>
      <c r="J401" s="97" t="s">
        <v>84</v>
      </c>
      <c r="K401" s="73">
        <v>830099102</v>
      </c>
      <c r="L401" s="65" t="s">
        <v>91</v>
      </c>
      <c r="M401" s="70" t="s">
        <v>1054</v>
      </c>
      <c r="N401" s="68" t="s">
        <v>357</v>
      </c>
      <c r="O401" s="3"/>
      <c r="P401" s="74">
        <f>+Tabla1513[[#This Row],[VALOR INICIAL DEL CONTRATO CON IVA]]+Tabla1513[[#This Row],[VALOR DE LAS ADICIONES CON IVA]]</f>
        <v>5355000</v>
      </c>
      <c r="Q401" s="45">
        <v>0</v>
      </c>
      <c r="R401" s="68" t="s">
        <v>357</v>
      </c>
      <c r="S401" s="75"/>
      <c r="T401" s="76" t="s">
        <v>357</v>
      </c>
      <c r="U401" s="95">
        <v>45547</v>
      </c>
      <c r="V401" s="95">
        <v>45547</v>
      </c>
      <c r="W401" s="98">
        <v>45547</v>
      </c>
      <c r="X401" s="81" t="s">
        <v>694</v>
      </c>
      <c r="Y401" s="99" t="s">
        <v>520</v>
      </c>
      <c r="Z401" s="69"/>
      <c r="AA401" s="34">
        <v>1</v>
      </c>
      <c r="AB401" s="34">
        <v>1</v>
      </c>
      <c r="AC401" s="35">
        <v>5355000</v>
      </c>
      <c r="AD401" s="36" t="s">
        <v>2505</v>
      </c>
      <c r="AE401" s="79">
        <v>2024</v>
      </c>
    </row>
    <row r="402" spans="1:31" ht="130" x14ac:dyDescent="0.35">
      <c r="A402" s="64" t="s">
        <v>317</v>
      </c>
      <c r="B402" s="70" t="s">
        <v>11</v>
      </c>
      <c r="C402" s="70" t="s">
        <v>20</v>
      </c>
      <c r="D402" s="70" t="s">
        <v>526</v>
      </c>
      <c r="E402" s="68" t="s">
        <v>1827</v>
      </c>
      <c r="F402" s="95">
        <v>45548</v>
      </c>
      <c r="G402" s="65" t="s">
        <v>150</v>
      </c>
      <c r="H402" s="94" t="s">
        <v>1843</v>
      </c>
      <c r="I402" s="44">
        <v>2213400</v>
      </c>
      <c r="J402" s="97" t="s">
        <v>84</v>
      </c>
      <c r="K402" s="73">
        <v>901387765</v>
      </c>
      <c r="L402" s="65" t="s">
        <v>111</v>
      </c>
      <c r="M402" s="70" t="s">
        <v>848</v>
      </c>
      <c r="N402" s="68" t="s">
        <v>357</v>
      </c>
      <c r="O402" s="3"/>
      <c r="P402" s="74">
        <f>+Tabla1513[[#This Row],[VALOR INICIAL DEL CONTRATO CON IVA]]+Tabla1513[[#This Row],[VALOR DE LAS ADICIONES CON IVA]]</f>
        <v>2213400</v>
      </c>
      <c r="Q402" s="45">
        <v>1</v>
      </c>
      <c r="R402" s="68" t="s">
        <v>357</v>
      </c>
      <c r="S402" s="75"/>
      <c r="T402" s="76" t="s">
        <v>357</v>
      </c>
      <c r="U402" s="95">
        <v>45553</v>
      </c>
      <c r="V402" s="95">
        <v>45554</v>
      </c>
      <c r="W402" s="98">
        <v>45554</v>
      </c>
      <c r="X402" s="81" t="s">
        <v>500</v>
      </c>
      <c r="Y402" s="99" t="s">
        <v>520</v>
      </c>
      <c r="Z402" s="69"/>
      <c r="AA402" s="34">
        <v>1</v>
      </c>
      <c r="AB402" s="34">
        <v>1</v>
      </c>
      <c r="AC402" s="35">
        <v>2213400</v>
      </c>
      <c r="AD402" s="36" t="s">
        <v>2506</v>
      </c>
      <c r="AE402" s="79">
        <v>2024</v>
      </c>
    </row>
    <row r="403" spans="1:31" ht="72.5" x14ac:dyDescent="0.35">
      <c r="A403" s="64" t="s">
        <v>317</v>
      </c>
      <c r="B403" s="70" t="s">
        <v>31</v>
      </c>
      <c r="C403" s="70" t="s">
        <v>36</v>
      </c>
      <c r="D403" s="70" t="s">
        <v>397</v>
      </c>
      <c r="E403" s="68" t="s">
        <v>1820</v>
      </c>
      <c r="F403" s="95">
        <v>45560</v>
      </c>
      <c r="G403" s="65" t="s">
        <v>150</v>
      </c>
      <c r="H403" s="94" t="s">
        <v>1835</v>
      </c>
      <c r="I403" s="44">
        <v>1398994480</v>
      </c>
      <c r="J403" s="97" t="s">
        <v>84</v>
      </c>
      <c r="K403" s="73">
        <v>900418656</v>
      </c>
      <c r="L403" s="65" t="s">
        <v>91</v>
      </c>
      <c r="M403" s="70" t="s">
        <v>444</v>
      </c>
      <c r="N403" s="68" t="s">
        <v>357</v>
      </c>
      <c r="O403" s="3"/>
      <c r="P403" s="74">
        <f>+Tabla1513[[#This Row],[VALOR INICIAL DEL CONTRATO CON IVA]]+Tabla1513[[#This Row],[VALOR DE LAS ADICIONES CON IVA]]</f>
        <v>1398994480</v>
      </c>
      <c r="Q403" s="45">
        <v>1460</v>
      </c>
      <c r="R403" s="68" t="s">
        <v>357</v>
      </c>
      <c r="S403" s="75"/>
      <c r="T403" s="76" t="s">
        <v>357</v>
      </c>
      <c r="U403" s="95">
        <v>45562</v>
      </c>
      <c r="V403" s="95">
        <v>47022</v>
      </c>
      <c r="W403" s="98">
        <v>47022</v>
      </c>
      <c r="X403" s="81" t="s">
        <v>1852</v>
      </c>
      <c r="Y403" s="99" t="s">
        <v>308</v>
      </c>
      <c r="Z403" s="69"/>
      <c r="AA403" s="34">
        <v>6.3E-2</v>
      </c>
      <c r="AB403" s="34">
        <v>5.8000000000000003E-2</v>
      </c>
      <c r="AC403" s="35">
        <v>81187155</v>
      </c>
      <c r="AD403" s="40" t="s">
        <v>2800</v>
      </c>
      <c r="AE403" s="79">
        <v>2024</v>
      </c>
    </row>
    <row r="404" spans="1:31" ht="143" x14ac:dyDescent="0.35">
      <c r="A404" s="64" t="s">
        <v>317</v>
      </c>
      <c r="B404" s="70" t="s">
        <v>302</v>
      </c>
      <c r="C404" s="70" t="s">
        <v>27</v>
      </c>
      <c r="D404" s="70" t="s">
        <v>526</v>
      </c>
      <c r="E404" s="68" t="s">
        <v>1830</v>
      </c>
      <c r="F404" s="95">
        <v>45552</v>
      </c>
      <c r="G404" s="65" t="s">
        <v>150</v>
      </c>
      <c r="H404" s="94" t="s">
        <v>1846</v>
      </c>
      <c r="I404" s="80">
        <v>47600000</v>
      </c>
      <c r="J404" s="97" t="s">
        <v>84</v>
      </c>
      <c r="K404" s="73">
        <v>860054482</v>
      </c>
      <c r="L404" s="65" t="s">
        <v>123</v>
      </c>
      <c r="M404" s="70" t="s">
        <v>1847</v>
      </c>
      <c r="N404" s="68" t="s">
        <v>357</v>
      </c>
      <c r="O404" s="3"/>
      <c r="P404" s="74">
        <f>+Tabla1513[[#This Row],[VALOR INICIAL DEL CONTRATO CON IVA]]+Tabla1513[[#This Row],[VALOR DE LAS ADICIONES CON IVA]]</f>
        <v>47600000</v>
      </c>
      <c r="Q404" s="45">
        <v>2</v>
      </c>
      <c r="R404" s="68" t="s">
        <v>357</v>
      </c>
      <c r="S404" s="75"/>
      <c r="T404" s="76" t="s">
        <v>357</v>
      </c>
      <c r="U404" s="95">
        <v>45553</v>
      </c>
      <c r="V404" s="95">
        <v>45555</v>
      </c>
      <c r="W404" s="98">
        <v>45555</v>
      </c>
      <c r="X404" s="81" t="s">
        <v>694</v>
      </c>
      <c r="Y404" s="99" t="s">
        <v>520</v>
      </c>
      <c r="Z404" s="69"/>
      <c r="AA404" s="34">
        <v>1</v>
      </c>
      <c r="AB404" s="34">
        <v>1</v>
      </c>
      <c r="AC404" s="35">
        <v>47600000</v>
      </c>
      <c r="AD404" s="36" t="s">
        <v>2507</v>
      </c>
      <c r="AE404" s="79">
        <v>2024</v>
      </c>
    </row>
    <row r="405" spans="1:31" ht="58" x14ac:dyDescent="0.35">
      <c r="A405" s="64" t="s">
        <v>317</v>
      </c>
      <c r="B405" s="70" t="s">
        <v>11</v>
      </c>
      <c r="C405" s="70" t="s">
        <v>12</v>
      </c>
      <c r="D405" s="70" t="s">
        <v>526</v>
      </c>
      <c r="E405" s="68" t="s">
        <v>1825</v>
      </c>
      <c r="F405" s="95">
        <v>45552</v>
      </c>
      <c r="G405" s="65" t="s">
        <v>150</v>
      </c>
      <c r="H405" s="94" t="s">
        <v>1841</v>
      </c>
      <c r="I405" s="80">
        <v>15122520</v>
      </c>
      <c r="J405" s="97" t="s">
        <v>84</v>
      </c>
      <c r="K405" s="73">
        <v>860012336</v>
      </c>
      <c r="L405" s="65" t="s">
        <v>91</v>
      </c>
      <c r="M405" s="70" t="s">
        <v>1610</v>
      </c>
      <c r="N405" s="68" t="s">
        <v>357</v>
      </c>
      <c r="O405" s="3"/>
      <c r="P405" s="74">
        <f>+Tabla1513[[#This Row],[VALOR INICIAL DEL CONTRATO CON IVA]]+Tabla1513[[#This Row],[VALOR DE LAS ADICIONES CON IVA]]</f>
        <v>15122520</v>
      </c>
      <c r="Q405" s="45">
        <v>85</v>
      </c>
      <c r="R405" s="68" t="s">
        <v>357</v>
      </c>
      <c r="S405" s="75"/>
      <c r="T405" s="76" t="s">
        <v>357</v>
      </c>
      <c r="U405" s="95">
        <v>45572</v>
      </c>
      <c r="V405" s="95">
        <v>45657</v>
      </c>
      <c r="W405" s="98">
        <v>45657</v>
      </c>
      <c r="X405" s="81" t="s">
        <v>538</v>
      </c>
      <c r="Y405" s="99" t="s">
        <v>520</v>
      </c>
      <c r="Z405" s="69"/>
      <c r="AA405" s="34">
        <v>1</v>
      </c>
      <c r="AB405" s="34">
        <v>1</v>
      </c>
      <c r="AC405" s="35">
        <v>15122520</v>
      </c>
      <c r="AD405" s="40"/>
      <c r="AE405" s="79">
        <v>2024</v>
      </c>
    </row>
    <row r="406" spans="1:31" ht="78" x14ac:dyDescent="0.35">
      <c r="A406" s="64" t="s">
        <v>317</v>
      </c>
      <c r="B406" s="70" t="s">
        <v>302</v>
      </c>
      <c r="C406" s="70" t="s">
        <v>27</v>
      </c>
      <c r="D406" s="70" t="s">
        <v>526</v>
      </c>
      <c r="E406" s="68" t="s">
        <v>1828</v>
      </c>
      <c r="F406" s="95">
        <v>45552</v>
      </c>
      <c r="G406" s="65" t="s">
        <v>150</v>
      </c>
      <c r="H406" s="94" t="s">
        <v>1844</v>
      </c>
      <c r="I406" s="80">
        <v>57001000</v>
      </c>
      <c r="J406" s="97" t="s">
        <v>84</v>
      </c>
      <c r="K406" s="73">
        <v>860049275</v>
      </c>
      <c r="L406" s="65" t="s">
        <v>85</v>
      </c>
      <c r="M406" s="70" t="s">
        <v>1123</v>
      </c>
      <c r="N406" s="68" t="s">
        <v>357</v>
      </c>
      <c r="O406" s="3"/>
      <c r="P406" s="74">
        <f>+Tabla1513[[#This Row],[VALOR INICIAL DEL CONTRATO CON IVA]]+Tabla1513[[#This Row],[VALOR DE LAS ADICIONES CON IVA]]</f>
        <v>57001000</v>
      </c>
      <c r="Q406" s="45">
        <v>2</v>
      </c>
      <c r="R406" s="68" t="s">
        <v>357</v>
      </c>
      <c r="S406" s="75"/>
      <c r="T406" s="76" t="s">
        <v>357</v>
      </c>
      <c r="U406" s="95">
        <v>45560</v>
      </c>
      <c r="V406" s="95">
        <v>45562</v>
      </c>
      <c r="W406" s="98">
        <v>45562</v>
      </c>
      <c r="X406" s="81" t="s">
        <v>694</v>
      </c>
      <c r="Y406" s="99" t="s">
        <v>520</v>
      </c>
      <c r="Z406" s="69"/>
      <c r="AA406" s="34">
        <v>1</v>
      </c>
      <c r="AB406" s="34">
        <v>1</v>
      </c>
      <c r="AC406" s="35">
        <v>57001000</v>
      </c>
      <c r="AD406" s="36" t="s">
        <v>2508</v>
      </c>
      <c r="AE406" s="79">
        <v>2024</v>
      </c>
    </row>
    <row r="407" spans="1:31" ht="104" x14ac:dyDescent="0.35">
      <c r="A407" s="64" t="s">
        <v>317</v>
      </c>
      <c r="B407" s="70" t="s">
        <v>302</v>
      </c>
      <c r="C407" s="70" t="s">
        <v>27</v>
      </c>
      <c r="D407" s="70" t="s">
        <v>526</v>
      </c>
      <c r="E407" s="68" t="s">
        <v>1829</v>
      </c>
      <c r="F407" s="95">
        <v>45555</v>
      </c>
      <c r="G407" s="65" t="s">
        <v>150</v>
      </c>
      <c r="H407" s="94" t="s">
        <v>1845</v>
      </c>
      <c r="I407" s="80">
        <v>35700000</v>
      </c>
      <c r="J407" s="97" t="s">
        <v>84</v>
      </c>
      <c r="K407" s="73">
        <v>860019289</v>
      </c>
      <c r="L407" s="65" t="s">
        <v>111</v>
      </c>
      <c r="M407" s="70" t="s">
        <v>1160</v>
      </c>
      <c r="N407" s="68" t="s">
        <v>357</v>
      </c>
      <c r="O407" s="3"/>
      <c r="P407" s="74">
        <f>+Tabla1513[[#This Row],[VALOR INICIAL DEL CONTRATO CON IVA]]+Tabla1513[[#This Row],[VALOR DE LAS ADICIONES CON IVA]]</f>
        <v>35700000</v>
      </c>
      <c r="Q407" s="45">
        <v>1</v>
      </c>
      <c r="R407" s="68" t="s">
        <v>357</v>
      </c>
      <c r="S407" s="75"/>
      <c r="T407" s="76" t="s">
        <v>357</v>
      </c>
      <c r="U407" s="95">
        <v>45582</v>
      </c>
      <c r="V407" s="95">
        <v>45583</v>
      </c>
      <c r="W407" s="98">
        <v>45583</v>
      </c>
      <c r="X407" s="81" t="s">
        <v>694</v>
      </c>
      <c r="Y407" s="99" t="s">
        <v>520</v>
      </c>
      <c r="Z407" s="69"/>
      <c r="AA407" s="34">
        <v>1</v>
      </c>
      <c r="AB407" s="34">
        <v>1</v>
      </c>
      <c r="AC407" s="35">
        <v>35700000</v>
      </c>
      <c r="AD407" s="40" t="s">
        <v>2801</v>
      </c>
      <c r="AE407" s="79">
        <v>2024</v>
      </c>
    </row>
    <row r="408" spans="1:31" ht="143" x14ac:dyDescent="0.35">
      <c r="A408" s="64" t="s">
        <v>317</v>
      </c>
      <c r="B408" s="70" t="s">
        <v>302</v>
      </c>
      <c r="C408" s="70" t="s">
        <v>1834</v>
      </c>
      <c r="D408" s="70" t="s">
        <v>526</v>
      </c>
      <c r="E408" s="68" t="s">
        <v>1823</v>
      </c>
      <c r="F408" s="95">
        <v>45565</v>
      </c>
      <c r="G408" s="65" t="s">
        <v>150</v>
      </c>
      <c r="H408" s="94" t="s">
        <v>1839</v>
      </c>
      <c r="I408" s="44">
        <v>40000000</v>
      </c>
      <c r="J408" s="97" t="s">
        <v>84</v>
      </c>
      <c r="K408" s="73">
        <v>860078643</v>
      </c>
      <c r="L408" s="65" t="s">
        <v>91</v>
      </c>
      <c r="M408" s="70" t="s">
        <v>1045</v>
      </c>
      <c r="N408" s="68" t="s">
        <v>357</v>
      </c>
      <c r="O408" s="3"/>
      <c r="P408" s="74">
        <f>+Tabla1513[[#This Row],[VALOR INICIAL DEL CONTRATO CON IVA]]+Tabla1513[[#This Row],[VALOR DE LAS ADICIONES CON IVA]]</f>
        <v>40000000</v>
      </c>
      <c r="Q408" s="45">
        <v>61</v>
      </c>
      <c r="R408" s="68" t="s">
        <v>357</v>
      </c>
      <c r="S408" s="75"/>
      <c r="T408" s="76" t="s">
        <v>357</v>
      </c>
      <c r="U408" s="95">
        <v>45596</v>
      </c>
      <c r="V408" s="95">
        <v>45657</v>
      </c>
      <c r="W408" s="98">
        <v>45657</v>
      </c>
      <c r="X408" s="81" t="s">
        <v>806</v>
      </c>
      <c r="Y408" s="99" t="s">
        <v>403</v>
      </c>
      <c r="Z408" s="69"/>
      <c r="AA408" s="34">
        <v>0.92400000000000004</v>
      </c>
      <c r="AB408" s="34">
        <v>0.92400000000000004</v>
      </c>
      <c r="AC408" s="35">
        <v>36990885</v>
      </c>
      <c r="AD408" s="40"/>
      <c r="AE408" s="79">
        <v>2024</v>
      </c>
    </row>
    <row r="409" spans="1:31" ht="65" x14ac:dyDescent="0.35">
      <c r="A409" s="64" t="s">
        <v>317</v>
      </c>
      <c r="B409" s="70" t="s">
        <v>11</v>
      </c>
      <c r="C409" s="70" t="s">
        <v>20</v>
      </c>
      <c r="D409" s="70" t="s">
        <v>526</v>
      </c>
      <c r="E409" s="68" t="s">
        <v>1832</v>
      </c>
      <c r="F409" s="95">
        <v>45565</v>
      </c>
      <c r="G409" s="65" t="s">
        <v>150</v>
      </c>
      <c r="H409" s="94" t="s">
        <v>1850</v>
      </c>
      <c r="I409" s="44">
        <v>3605595</v>
      </c>
      <c r="J409" s="97" t="s">
        <v>84</v>
      </c>
      <c r="K409" s="73">
        <v>830073347</v>
      </c>
      <c r="L409" s="65" t="s">
        <v>108</v>
      </c>
      <c r="M409" s="70" t="s">
        <v>1851</v>
      </c>
      <c r="N409" s="68" t="s">
        <v>357</v>
      </c>
      <c r="O409" s="3"/>
      <c r="P409" s="74">
        <f>+Tabla1513[[#This Row],[VALOR INICIAL DEL CONTRATO CON IVA]]+Tabla1513[[#This Row],[VALOR DE LAS ADICIONES CON IVA]]</f>
        <v>3605595</v>
      </c>
      <c r="Q409" s="45">
        <v>15</v>
      </c>
      <c r="R409" s="68" t="s">
        <v>357</v>
      </c>
      <c r="S409" s="75"/>
      <c r="T409" s="76" t="s">
        <v>357</v>
      </c>
      <c r="U409" s="95">
        <v>45565</v>
      </c>
      <c r="V409" s="95">
        <v>45580</v>
      </c>
      <c r="W409" s="98">
        <v>45580</v>
      </c>
      <c r="X409" s="81" t="s">
        <v>500</v>
      </c>
      <c r="Y409" s="99" t="s">
        <v>520</v>
      </c>
      <c r="Z409" s="69"/>
      <c r="AA409" s="34">
        <v>1</v>
      </c>
      <c r="AB409" s="34">
        <v>1</v>
      </c>
      <c r="AC409" s="35">
        <v>3605595</v>
      </c>
      <c r="AD409" s="36" t="s">
        <v>2509</v>
      </c>
      <c r="AE409" s="79">
        <v>2024</v>
      </c>
    </row>
    <row r="410" spans="1:31" ht="143" x14ac:dyDescent="0.35">
      <c r="A410" s="64" t="s">
        <v>317</v>
      </c>
      <c r="B410" s="70" t="s">
        <v>4</v>
      </c>
      <c r="C410" s="70" t="s">
        <v>788</v>
      </c>
      <c r="D410" s="70" t="s">
        <v>526</v>
      </c>
      <c r="E410" s="68" t="s">
        <v>1821</v>
      </c>
      <c r="F410" s="95">
        <v>45565</v>
      </c>
      <c r="G410" s="65" t="s">
        <v>150</v>
      </c>
      <c r="H410" s="94" t="s">
        <v>1836</v>
      </c>
      <c r="I410" s="44">
        <v>64999881</v>
      </c>
      <c r="J410" s="97" t="s">
        <v>84</v>
      </c>
      <c r="K410" s="73">
        <v>830048654</v>
      </c>
      <c r="L410" s="65" t="s">
        <v>111</v>
      </c>
      <c r="M410" s="70" t="s">
        <v>861</v>
      </c>
      <c r="N410" s="68" t="s">
        <v>357</v>
      </c>
      <c r="O410" s="3"/>
      <c r="P410" s="74">
        <f>+Tabla1513[[#This Row],[VALOR INICIAL DEL CONTRATO CON IVA]]+Tabla1513[[#This Row],[VALOR DE LAS ADICIONES CON IVA]]</f>
        <v>64999881</v>
      </c>
      <c r="Q410" s="45">
        <v>365</v>
      </c>
      <c r="R410" s="68" t="s">
        <v>357</v>
      </c>
      <c r="S410" s="75"/>
      <c r="T410" s="76" t="s">
        <v>357</v>
      </c>
      <c r="U410" s="95">
        <v>45566</v>
      </c>
      <c r="V410" s="95">
        <v>45931</v>
      </c>
      <c r="W410" s="98">
        <v>45931</v>
      </c>
      <c r="X410" s="81" t="s">
        <v>1853</v>
      </c>
      <c r="Y410" s="99" t="s">
        <v>308</v>
      </c>
      <c r="Z410" s="69"/>
      <c r="AA410" s="34">
        <v>0.25</v>
      </c>
      <c r="AB410" s="34">
        <v>1</v>
      </c>
      <c r="AC410" s="35">
        <v>64999881.310000002</v>
      </c>
      <c r="AD410" s="40"/>
      <c r="AE410" s="79">
        <v>2024</v>
      </c>
    </row>
    <row r="411" spans="1:31" ht="117" x14ac:dyDescent="0.35">
      <c r="A411" s="64" t="s">
        <v>317</v>
      </c>
      <c r="B411" s="70" t="s">
        <v>418</v>
      </c>
      <c r="C411" s="70" t="s">
        <v>45</v>
      </c>
      <c r="D411" s="70" t="s">
        <v>526</v>
      </c>
      <c r="E411" s="68" t="s">
        <v>1921</v>
      </c>
      <c r="F411" s="95">
        <v>45569</v>
      </c>
      <c r="G411" s="70" t="s">
        <v>150</v>
      </c>
      <c r="H411" s="94" t="s">
        <v>1922</v>
      </c>
      <c r="I411" s="80">
        <v>20111000</v>
      </c>
      <c r="J411" s="97" t="s">
        <v>96</v>
      </c>
      <c r="K411" s="73">
        <v>79506641</v>
      </c>
      <c r="L411" s="65"/>
      <c r="M411" s="70" t="s">
        <v>742</v>
      </c>
      <c r="N411" s="66" t="s">
        <v>357</v>
      </c>
      <c r="O411" s="3"/>
      <c r="P411" s="74">
        <f>+Tabla1513[[#This Row],[VALOR INICIAL DEL CONTRATO CON IVA]]+Tabla1513[[#This Row],[VALOR DE LAS ADICIONES CON IVA]]</f>
        <v>20111000</v>
      </c>
      <c r="Q411" s="45">
        <v>15</v>
      </c>
      <c r="R411" s="103" t="s">
        <v>357</v>
      </c>
      <c r="S411" s="104"/>
      <c r="T411" s="76" t="s">
        <v>357</v>
      </c>
      <c r="U411" s="95">
        <v>45569</v>
      </c>
      <c r="V411" s="95">
        <v>45584</v>
      </c>
      <c r="W411" s="95">
        <v>45584</v>
      </c>
      <c r="X411" s="81" t="s">
        <v>475</v>
      </c>
      <c r="Y411" s="99" t="s">
        <v>520</v>
      </c>
      <c r="Z411" s="69"/>
      <c r="AA411" s="34">
        <v>1</v>
      </c>
      <c r="AB411" s="34">
        <v>1</v>
      </c>
      <c r="AC411" s="35">
        <v>20111000</v>
      </c>
      <c r="AD411" s="40" t="s">
        <v>2802</v>
      </c>
      <c r="AE411" s="79">
        <v>2024</v>
      </c>
    </row>
    <row r="412" spans="1:31" ht="91" x14ac:dyDescent="0.35">
      <c r="A412" s="64" t="s">
        <v>317</v>
      </c>
      <c r="B412" s="70" t="s">
        <v>11</v>
      </c>
      <c r="C412" s="70" t="s">
        <v>20</v>
      </c>
      <c r="D412" s="70" t="s">
        <v>526</v>
      </c>
      <c r="E412" s="68" t="s">
        <v>1831</v>
      </c>
      <c r="F412" s="95">
        <v>45566</v>
      </c>
      <c r="G412" s="65" t="s">
        <v>150</v>
      </c>
      <c r="H412" s="94" t="s">
        <v>1848</v>
      </c>
      <c r="I412" s="44">
        <v>15374800</v>
      </c>
      <c r="J412" s="97" t="s">
        <v>84</v>
      </c>
      <c r="K412" s="73">
        <v>901188527</v>
      </c>
      <c r="L412" s="65" t="s">
        <v>111</v>
      </c>
      <c r="M412" s="70" t="s">
        <v>1849</v>
      </c>
      <c r="N412" s="68" t="s">
        <v>357</v>
      </c>
      <c r="O412" s="3"/>
      <c r="P412" s="74">
        <f>+Tabla1513[[#This Row],[VALOR INICIAL DEL CONTRATO CON IVA]]+Tabla1513[[#This Row],[VALOR DE LAS ADICIONES CON IVA]]</f>
        <v>15374800</v>
      </c>
      <c r="Q412" s="45">
        <v>60</v>
      </c>
      <c r="R412" s="68" t="s">
        <v>357</v>
      </c>
      <c r="S412" s="75"/>
      <c r="T412" s="76" t="s">
        <v>357</v>
      </c>
      <c r="U412" s="95">
        <v>45566</v>
      </c>
      <c r="V412" s="95">
        <v>45626</v>
      </c>
      <c r="W412" s="98">
        <v>45626</v>
      </c>
      <c r="X412" s="81" t="s">
        <v>500</v>
      </c>
      <c r="Y412" s="99" t="s">
        <v>520</v>
      </c>
      <c r="Z412" s="69"/>
      <c r="AA412" s="34">
        <v>1</v>
      </c>
      <c r="AB412" s="34">
        <v>1</v>
      </c>
      <c r="AC412" s="35">
        <v>15374800</v>
      </c>
      <c r="AD412" s="40"/>
      <c r="AE412" s="79">
        <v>2024</v>
      </c>
    </row>
    <row r="413" spans="1:31" ht="39" x14ac:dyDescent="0.35">
      <c r="A413" s="64" t="s">
        <v>317</v>
      </c>
      <c r="B413" s="70" t="s">
        <v>11</v>
      </c>
      <c r="C413" s="70" t="s">
        <v>19</v>
      </c>
      <c r="D413" s="70" t="s">
        <v>526</v>
      </c>
      <c r="E413" s="66" t="s">
        <v>1928</v>
      </c>
      <c r="F413" s="95">
        <v>45567</v>
      </c>
      <c r="G413" s="70" t="s">
        <v>113</v>
      </c>
      <c r="H413" s="94" t="s">
        <v>1929</v>
      </c>
      <c r="I413" s="44">
        <v>44819954</v>
      </c>
      <c r="J413" s="97" t="s">
        <v>84</v>
      </c>
      <c r="K413" s="73">
        <v>890302906</v>
      </c>
      <c r="L413" s="65" t="s">
        <v>103</v>
      </c>
      <c r="M413" s="70" t="s">
        <v>1930</v>
      </c>
      <c r="N413" s="66" t="s">
        <v>357</v>
      </c>
      <c r="O413" s="3"/>
      <c r="P413" s="74">
        <f>+Tabla1513[[#This Row],[VALOR INICIAL DEL CONTRATO CON IVA]]+Tabla1513[[#This Row],[VALOR DE LAS ADICIONES CON IVA]]</f>
        <v>44819954</v>
      </c>
      <c r="Q413" s="45">
        <v>28</v>
      </c>
      <c r="R413" s="103" t="s">
        <v>357</v>
      </c>
      <c r="S413" s="104"/>
      <c r="T413" s="76" t="s">
        <v>357</v>
      </c>
      <c r="U413" s="95">
        <v>45567</v>
      </c>
      <c r="V413" s="95">
        <v>45595</v>
      </c>
      <c r="W413" s="95">
        <v>45595</v>
      </c>
      <c r="X413" s="81" t="s">
        <v>417</v>
      </c>
      <c r="Y413" s="99" t="s">
        <v>520</v>
      </c>
      <c r="Z413" s="69"/>
      <c r="AA413" s="34">
        <v>1</v>
      </c>
      <c r="AB413" s="34">
        <v>1</v>
      </c>
      <c r="AC413" s="35">
        <v>44819954</v>
      </c>
      <c r="AD413" s="40" t="s">
        <v>2803</v>
      </c>
      <c r="AE413" s="79">
        <v>2024</v>
      </c>
    </row>
    <row r="414" spans="1:31" ht="91" x14ac:dyDescent="0.35">
      <c r="A414" s="64" t="s">
        <v>317</v>
      </c>
      <c r="B414" s="70" t="s">
        <v>31</v>
      </c>
      <c r="C414" s="70" t="s">
        <v>34</v>
      </c>
      <c r="D414" s="70" t="s">
        <v>526</v>
      </c>
      <c r="E414" s="66" t="s">
        <v>1923</v>
      </c>
      <c r="F414" s="95">
        <v>45569</v>
      </c>
      <c r="G414" s="70" t="s">
        <v>150</v>
      </c>
      <c r="H414" s="94" t="s">
        <v>1924</v>
      </c>
      <c r="I414" s="44">
        <v>53907000</v>
      </c>
      <c r="J414" s="97" t="s">
        <v>84</v>
      </c>
      <c r="K414" s="73">
        <v>900233434</v>
      </c>
      <c r="L414" s="65" t="s">
        <v>120</v>
      </c>
      <c r="M414" s="70" t="s">
        <v>569</v>
      </c>
      <c r="N414" s="66" t="s">
        <v>357</v>
      </c>
      <c r="O414" s="3"/>
      <c r="P414" s="74">
        <f>+Tabla1513[[#This Row],[VALOR INICIAL DEL CONTRATO CON IVA]]+Tabla1513[[#This Row],[VALOR DE LAS ADICIONES CON IVA]]</f>
        <v>53907000</v>
      </c>
      <c r="Q414" s="45">
        <v>730</v>
      </c>
      <c r="R414" s="103" t="s">
        <v>357</v>
      </c>
      <c r="S414" s="104"/>
      <c r="T414" s="76" t="s">
        <v>357</v>
      </c>
      <c r="U414" s="95">
        <v>45573</v>
      </c>
      <c r="V414" s="95">
        <v>46303</v>
      </c>
      <c r="W414" s="95">
        <v>46303</v>
      </c>
      <c r="X414" s="81" t="s">
        <v>570</v>
      </c>
      <c r="Y414" s="99" t="s">
        <v>308</v>
      </c>
      <c r="Z414" s="69"/>
      <c r="AA414" s="34">
        <v>0</v>
      </c>
      <c r="AB414" s="34">
        <v>0</v>
      </c>
      <c r="AC414" s="35">
        <v>0</v>
      </c>
      <c r="AD414" s="40"/>
      <c r="AE414" s="79">
        <v>2024</v>
      </c>
    </row>
    <row r="415" spans="1:31" ht="156" x14ac:dyDescent="0.35">
      <c r="A415" s="64" t="s">
        <v>317</v>
      </c>
      <c r="B415" s="70" t="s">
        <v>31</v>
      </c>
      <c r="C415" s="70" t="s">
        <v>34</v>
      </c>
      <c r="D415" s="70" t="s">
        <v>526</v>
      </c>
      <c r="E415" s="66" t="s">
        <v>2617</v>
      </c>
      <c r="F415" s="95">
        <v>45569</v>
      </c>
      <c r="G415" s="70" t="s">
        <v>119</v>
      </c>
      <c r="H415" s="94" t="s">
        <v>1927</v>
      </c>
      <c r="I415" s="44">
        <v>57953000</v>
      </c>
      <c r="J415" s="97" t="s">
        <v>84</v>
      </c>
      <c r="K415" s="73">
        <v>900315526</v>
      </c>
      <c r="L415" s="65" t="s">
        <v>91</v>
      </c>
      <c r="M415" s="70" t="s">
        <v>756</v>
      </c>
      <c r="N415" s="66" t="s">
        <v>357</v>
      </c>
      <c r="O415" s="3"/>
      <c r="P415" s="74">
        <f>+Tabla1513[[#This Row],[VALOR INICIAL DEL CONTRATO CON IVA]]+Tabla1513[[#This Row],[VALOR DE LAS ADICIONES CON IVA]]</f>
        <v>57953000</v>
      </c>
      <c r="Q415" s="45">
        <v>63</v>
      </c>
      <c r="R415" s="103" t="s">
        <v>357</v>
      </c>
      <c r="S415" s="104"/>
      <c r="T415" s="76" t="s">
        <v>357</v>
      </c>
      <c r="U415" s="95">
        <v>45569</v>
      </c>
      <c r="V415" s="95">
        <v>45632</v>
      </c>
      <c r="W415" s="95">
        <v>45632</v>
      </c>
      <c r="X415" s="81" t="s">
        <v>570</v>
      </c>
      <c r="Y415" s="99" t="s">
        <v>403</v>
      </c>
      <c r="Z415" s="69"/>
      <c r="AA415" s="34">
        <v>1</v>
      </c>
      <c r="AB415" s="34">
        <v>1</v>
      </c>
      <c r="AC415" s="35">
        <v>57953000</v>
      </c>
      <c r="AD415" s="40"/>
      <c r="AE415" s="79">
        <v>2024</v>
      </c>
    </row>
    <row r="416" spans="1:31" ht="104" x14ac:dyDescent="0.3">
      <c r="A416" s="64" t="s">
        <v>317</v>
      </c>
      <c r="B416" s="70" t="s">
        <v>302</v>
      </c>
      <c r="C416" s="70" t="s">
        <v>1704</v>
      </c>
      <c r="D416" s="70" t="s">
        <v>397</v>
      </c>
      <c r="E416" s="68" t="s">
        <v>1906</v>
      </c>
      <c r="F416" s="95">
        <v>45575</v>
      </c>
      <c r="G416" s="70" t="s">
        <v>150</v>
      </c>
      <c r="H416" s="105" t="s">
        <v>1912</v>
      </c>
      <c r="I416" s="80">
        <v>970817975</v>
      </c>
      <c r="J416" s="97" t="s">
        <v>84</v>
      </c>
      <c r="K416" s="73">
        <v>900376503</v>
      </c>
      <c r="L416" s="65" t="s">
        <v>91</v>
      </c>
      <c r="M416" s="70" t="s">
        <v>1913</v>
      </c>
      <c r="N416" s="66" t="s">
        <v>357</v>
      </c>
      <c r="O416" s="3"/>
      <c r="P416" s="74">
        <f>+Tabla1513[[#This Row],[VALOR INICIAL DEL CONTRATO CON IVA]]+Tabla1513[[#This Row],[VALOR DE LAS ADICIONES CON IVA]]</f>
        <v>970817975</v>
      </c>
      <c r="Q416" s="45">
        <v>730</v>
      </c>
      <c r="R416" s="103" t="s">
        <v>357</v>
      </c>
      <c r="S416" s="104"/>
      <c r="T416" s="76" t="s">
        <v>357</v>
      </c>
      <c r="U416" s="95">
        <v>45575</v>
      </c>
      <c r="V416" s="95">
        <v>46305</v>
      </c>
      <c r="W416" s="95">
        <v>46305</v>
      </c>
      <c r="X416" s="81" t="s">
        <v>765</v>
      </c>
      <c r="Y416" s="99" t="s">
        <v>308</v>
      </c>
      <c r="Z416" s="69"/>
      <c r="AA416" s="34">
        <v>0.1043</v>
      </c>
      <c r="AB416" s="34">
        <v>8.3299999999999999E-2</v>
      </c>
      <c r="AC416" s="35">
        <v>80901497.879999995</v>
      </c>
      <c r="AD416" s="40"/>
      <c r="AE416" s="79">
        <v>2024</v>
      </c>
    </row>
    <row r="417" spans="1:31" ht="156" x14ac:dyDescent="0.35">
      <c r="A417" s="64" t="s">
        <v>317</v>
      </c>
      <c r="B417" s="70" t="s">
        <v>11</v>
      </c>
      <c r="C417" s="70" t="s">
        <v>12</v>
      </c>
      <c r="D417" s="70" t="s">
        <v>397</v>
      </c>
      <c r="E417" s="106" t="s">
        <v>1904</v>
      </c>
      <c r="F417" s="107">
        <v>45575</v>
      </c>
      <c r="G417" s="65" t="s">
        <v>399</v>
      </c>
      <c r="H417" s="94" t="s">
        <v>1908</v>
      </c>
      <c r="I417" s="80">
        <v>3024656203</v>
      </c>
      <c r="J417" s="97" t="s">
        <v>84</v>
      </c>
      <c r="K417" s="73">
        <v>800233464</v>
      </c>
      <c r="L417" s="65" t="s">
        <v>114</v>
      </c>
      <c r="M417" s="70" t="s">
        <v>1910</v>
      </c>
      <c r="N417" s="68" t="s">
        <v>357</v>
      </c>
      <c r="O417" s="3"/>
      <c r="P417" s="74">
        <f>+Tabla1513[[#This Row],[VALOR INICIAL DEL CONTRATO CON IVA]]+Tabla1513[[#This Row],[VALOR DE LAS ADICIONES CON IVA]]</f>
        <v>3024656203</v>
      </c>
      <c r="Q417" s="45">
        <v>963</v>
      </c>
      <c r="R417" s="68" t="s">
        <v>357</v>
      </c>
      <c r="S417" s="75"/>
      <c r="T417" s="76" t="s">
        <v>357</v>
      </c>
      <c r="U417" s="95">
        <v>45575</v>
      </c>
      <c r="V417" s="95">
        <v>46538</v>
      </c>
      <c r="W417" s="95">
        <v>46538</v>
      </c>
      <c r="X417" s="81" t="s">
        <v>402</v>
      </c>
      <c r="Y417" s="99" t="s">
        <v>308</v>
      </c>
      <c r="Z417" s="69"/>
      <c r="AA417" s="34">
        <v>6.3E-2</v>
      </c>
      <c r="AB417" s="34">
        <v>9.5500000000000002E-2</v>
      </c>
      <c r="AC417" s="35">
        <v>197166828</v>
      </c>
      <c r="AD417" s="40"/>
      <c r="AE417" s="79">
        <v>2024</v>
      </c>
    </row>
    <row r="418" spans="1:31" ht="39" x14ac:dyDescent="0.35">
      <c r="A418" s="64" t="s">
        <v>317</v>
      </c>
      <c r="B418" s="70" t="s">
        <v>11</v>
      </c>
      <c r="C418" s="70" t="s">
        <v>19</v>
      </c>
      <c r="D418" s="70" t="s">
        <v>353</v>
      </c>
      <c r="E418" s="106" t="s">
        <v>1905</v>
      </c>
      <c r="F418" s="107">
        <v>45576</v>
      </c>
      <c r="G418" s="65" t="s">
        <v>150</v>
      </c>
      <c r="H418" s="108" t="s">
        <v>1909</v>
      </c>
      <c r="I418" s="44">
        <v>1161944998</v>
      </c>
      <c r="J418" s="97" t="s">
        <v>84</v>
      </c>
      <c r="K418" s="73">
        <v>900922612</v>
      </c>
      <c r="L418" s="65" t="s">
        <v>123</v>
      </c>
      <c r="M418" s="70" t="s">
        <v>1911</v>
      </c>
      <c r="N418" s="68" t="s">
        <v>357</v>
      </c>
      <c r="O418" s="3"/>
      <c r="P418" s="74">
        <f>+Tabla1513[[#This Row],[VALOR INICIAL DEL CONTRATO CON IVA]]+Tabla1513[[#This Row],[VALOR DE LAS ADICIONES CON IVA]]</f>
        <v>1161944998</v>
      </c>
      <c r="Q418" s="45">
        <v>123</v>
      </c>
      <c r="R418" s="68" t="s">
        <v>357</v>
      </c>
      <c r="S418" s="75"/>
      <c r="T418" s="76" t="s">
        <v>357</v>
      </c>
      <c r="U418" s="95">
        <v>45576</v>
      </c>
      <c r="V418" s="95">
        <v>45699</v>
      </c>
      <c r="W418" s="95">
        <v>45699</v>
      </c>
      <c r="X418" s="81" t="s">
        <v>417</v>
      </c>
      <c r="Y418" s="99" t="s">
        <v>308</v>
      </c>
      <c r="Z418" s="69"/>
      <c r="AA418" s="34">
        <v>0.5083333333333333</v>
      </c>
      <c r="AB418" s="34">
        <v>0.3256</v>
      </c>
      <c r="AC418" s="35">
        <v>378325536</v>
      </c>
      <c r="AD418" s="40"/>
      <c r="AE418" s="79">
        <v>2024</v>
      </c>
    </row>
    <row r="419" spans="1:31" ht="104" x14ac:dyDescent="0.35">
      <c r="A419" s="64" t="s">
        <v>317</v>
      </c>
      <c r="B419" s="70" t="s">
        <v>302</v>
      </c>
      <c r="C419" s="70" t="s">
        <v>27</v>
      </c>
      <c r="D419" s="70" t="s">
        <v>526</v>
      </c>
      <c r="E419" s="106" t="s">
        <v>1918</v>
      </c>
      <c r="F419" s="107">
        <v>45580</v>
      </c>
      <c r="G419" s="70" t="s">
        <v>150</v>
      </c>
      <c r="H419" s="94" t="s">
        <v>1919</v>
      </c>
      <c r="I419" s="80">
        <v>9520000</v>
      </c>
      <c r="J419" s="97" t="s">
        <v>84</v>
      </c>
      <c r="K419" s="73">
        <v>900157114</v>
      </c>
      <c r="L419" s="65" t="s">
        <v>85</v>
      </c>
      <c r="M419" s="70" t="s">
        <v>1920</v>
      </c>
      <c r="N419" s="66" t="s">
        <v>357</v>
      </c>
      <c r="O419" s="3"/>
      <c r="P419" s="74">
        <f>+Tabla1513[[#This Row],[VALOR INICIAL DEL CONTRATO CON IVA]]+Tabla1513[[#This Row],[VALOR DE LAS ADICIONES CON IVA]]</f>
        <v>9520000</v>
      </c>
      <c r="Q419" s="45">
        <v>1</v>
      </c>
      <c r="R419" s="103" t="s">
        <v>357</v>
      </c>
      <c r="S419" s="104"/>
      <c r="T419" s="76" t="s">
        <v>357</v>
      </c>
      <c r="U419" s="95">
        <v>45580</v>
      </c>
      <c r="V419" s="95">
        <v>45581</v>
      </c>
      <c r="W419" s="95">
        <v>45581</v>
      </c>
      <c r="X419" s="81" t="s">
        <v>694</v>
      </c>
      <c r="Y419" s="99" t="s">
        <v>520</v>
      </c>
      <c r="Z419" s="69"/>
      <c r="AA419" s="34">
        <v>1</v>
      </c>
      <c r="AB419" s="34">
        <v>1</v>
      </c>
      <c r="AC419" s="35">
        <v>9520000</v>
      </c>
      <c r="AD419" s="40" t="s">
        <v>2514</v>
      </c>
      <c r="AE419" s="79">
        <v>2024</v>
      </c>
    </row>
    <row r="420" spans="1:31" ht="52" x14ac:dyDescent="0.35">
      <c r="A420" s="64" t="s">
        <v>317</v>
      </c>
      <c r="B420" s="70" t="s">
        <v>11</v>
      </c>
      <c r="C420" s="70" t="s">
        <v>19</v>
      </c>
      <c r="D420" s="70" t="s">
        <v>526</v>
      </c>
      <c r="E420" s="66" t="s">
        <v>1933</v>
      </c>
      <c r="F420" s="107">
        <v>45581</v>
      </c>
      <c r="G420" s="70" t="s">
        <v>150</v>
      </c>
      <c r="H420" s="109" t="s">
        <v>1934</v>
      </c>
      <c r="I420" s="80">
        <v>161649600</v>
      </c>
      <c r="J420" s="97" t="s">
        <v>84</v>
      </c>
      <c r="K420" s="73">
        <v>901312112</v>
      </c>
      <c r="L420" s="65" t="s">
        <v>108</v>
      </c>
      <c r="M420" s="70" t="s">
        <v>1935</v>
      </c>
      <c r="N420" s="66" t="s">
        <v>357</v>
      </c>
      <c r="O420" s="3"/>
      <c r="P420" s="74">
        <f>+Tabla1513[[#This Row],[VALOR INICIAL DEL CONTRATO CON IVA]]+Tabla1513[[#This Row],[VALOR DE LAS ADICIONES CON IVA]]</f>
        <v>161649600</v>
      </c>
      <c r="Q420" s="45">
        <v>365</v>
      </c>
      <c r="R420" s="103" t="s">
        <v>357</v>
      </c>
      <c r="S420" s="104"/>
      <c r="T420" s="76" t="s">
        <v>357</v>
      </c>
      <c r="U420" s="95">
        <v>45581</v>
      </c>
      <c r="V420" s="95">
        <v>45946</v>
      </c>
      <c r="W420" s="95">
        <v>45946</v>
      </c>
      <c r="X420" s="81" t="s">
        <v>1936</v>
      </c>
      <c r="Y420" s="99" t="s">
        <v>308</v>
      </c>
      <c r="Z420" s="69"/>
      <c r="AA420" s="34">
        <v>0.17</v>
      </c>
      <c r="AB420" s="34">
        <v>0</v>
      </c>
      <c r="AC420" s="35">
        <v>0</v>
      </c>
      <c r="AD420" s="36" t="s">
        <v>2510</v>
      </c>
      <c r="AE420" s="79">
        <v>2024</v>
      </c>
    </row>
    <row r="421" spans="1:31" ht="78" x14ac:dyDescent="0.35">
      <c r="A421" s="64" t="s">
        <v>317</v>
      </c>
      <c r="B421" s="70" t="s">
        <v>302</v>
      </c>
      <c r="C421" s="70" t="s">
        <v>27</v>
      </c>
      <c r="D421" s="70" t="s">
        <v>526</v>
      </c>
      <c r="E421" s="66" t="s">
        <v>1942</v>
      </c>
      <c r="F421" s="107">
        <v>45581</v>
      </c>
      <c r="G421" s="70" t="s">
        <v>150</v>
      </c>
      <c r="H421" s="94" t="s">
        <v>1943</v>
      </c>
      <c r="I421" s="80">
        <v>30000000</v>
      </c>
      <c r="J421" s="97" t="s">
        <v>84</v>
      </c>
      <c r="K421" s="73">
        <v>860039032</v>
      </c>
      <c r="L421" s="65" t="s">
        <v>111</v>
      </c>
      <c r="M421" s="70" t="s">
        <v>1944</v>
      </c>
      <c r="N421" s="66" t="s">
        <v>357</v>
      </c>
      <c r="O421" s="3"/>
      <c r="P421" s="74">
        <f>+Tabla1513[[#This Row],[VALOR INICIAL DEL CONTRATO CON IVA]]+Tabla1513[[#This Row],[VALOR DE LAS ADICIONES CON IVA]]</f>
        <v>30000000</v>
      </c>
      <c r="Q421" s="45">
        <v>1</v>
      </c>
      <c r="R421" s="103" t="s">
        <v>357</v>
      </c>
      <c r="S421" s="104"/>
      <c r="T421" s="76" t="s">
        <v>357</v>
      </c>
      <c r="U421" s="95">
        <v>45582</v>
      </c>
      <c r="V421" s="95">
        <v>45583</v>
      </c>
      <c r="W421" s="95">
        <v>45583</v>
      </c>
      <c r="X421" s="81" t="s">
        <v>694</v>
      </c>
      <c r="Y421" s="99" t="s">
        <v>520</v>
      </c>
      <c r="Z421" s="69"/>
      <c r="AA421" s="34">
        <v>1</v>
      </c>
      <c r="AB421" s="34">
        <v>1</v>
      </c>
      <c r="AC421" s="35">
        <v>30000000</v>
      </c>
      <c r="AD421" s="40"/>
      <c r="AE421" s="79">
        <v>2024</v>
      </c>
    </row>
    <row r="422" spans="1:31" ht="208" x14ac:dyDescent="0.35">
      <c r="A422" s="64" t="s">
        <v>317</v>
      </c>
      <c r="B422" s="70" t="s">
        <v>4</v>
      </c>
      <c r="C422" s="70" t="s">
        <v>7</v>
      </c>
      <c r="D422" s="70" t="s">
        <v>526</v>
      </c>
      <c r="E422" s="66" t="s">
        <v>1925</v>
      </c>
      <c r="F422" s="107">
        <v>45583</v>
      </c>
      <c r="G422" s="70" t="s">
        <v>119</v>
      </c>
      <c r="H422" s="94" t="s">
        <v>1926</v>
      </c>
      <c r="I422" s="44">
        <v>72611277</v>
      </c>
      <c r="J422" s="97" t="s">
        <v>84</v>
      </c>
      <c r="K422" s="73">
        <v>830073347</v>
      </c>
      <c r="L422" s="65" t="s">
        <v>108</v>
      </c>
      <c r="M422" s="70" t="s">
        <v>1851</v>
      </c>
      <c r="N422" s="66" t="s">
        <v>357</v>
      </c>
      <c r="O422" s="3"/>
      <c r="P422" s="74">
        <f>+Tabla1513[[#This Row],[VALOR INICIAL DEL CONTRATO CON IVA]]+Tabla1513[[#This Row],[VALOR DE LAS ADICIONES CON IVA]]</f>
        <v>72611277</v>
      </c>
      <c r="Q422" s="45">
        <v>60</v>
      </c>
      <c r="R422" s="103" t="s">
        <v>357</v>
      </c>
      <c r="S422" s="104"/>
      <c r="T422" s="76" t="s">
        <v>357</v>
      </c>
      <c r="U422" s="95">
        <v>45583</v>
      </c>
      <c r="V422" s="95">
        <v>45643</v>
      </c>
      <c r="W422" s="95">
        <v>45643</v>
      </c>
      <c r="X422" s="81" t="s">
        <v>566</v>
      </c>
      <c r="Y422" s="99" t="s">
        <v>520</v>
      </c>
      <c r="Z422" s="69"/>
      <c r="AA422" s="34">
        <v>1</v>
      </c>
      <c r="AB422" s="34">
        <v>1</v>
      </c>
      <c r="AC422" s="35">
        <v>66010252</v>
      </c>
      <c r="AD422" s="40" t="s">
        <v>2804</v>
      </c>
      <c r="AE422" s="79">
        <v>2024</v>
      </c>
    </row>
    <row r="423" spans="1:31" ht="195" x14ac:dyDescent="0.35">
      <c r="A423" s="64" t="s">
        <v>317</v>
      </c>
      <c r="B423" s="70" t="s">
        <v>506</v>
      </c>
      <c r="C423" s="70" t="s">
        <v>63</v>
      </c>
      <c r="D423" s="70" t="s">
        <v>526</v>
      </c>
      <c r="E423" s="66" t="s">
        <v>1948</v>
      </c>
      <c r="F423" s="107">
        <v>45589</v>
      </c>
      <c r="G423" s="70" t="s">
        <v>150</v>
      </c>
      <c r="H423" s="94" t="s">
        <v>1949</v>
      </c>
      <c r="I423" s="44">
        <v>178500000</v>
      </c>
      <c r="J423" s="97" t="s">
        <v>84</v>
      </c>
      <c r="K423" s="73">
        <v>900868119</v>
      </c>
      <c r="L423" s="65" t="s">
        <v>120</v>
      </c>
      <c r="M423" s="70" t="s">
        <v>1950</v>
      </c>
      <c r="N423" s="66" t="s">
        <v>357</v>
      </c>
      <c r="O423" s="3"/>
      <c r="P423" s="74">
        <f>+Tabla1513[[#This Row],[VALOR INICIAL DEL CONTRATO CON IVA]]+Tabla1513[[#This Row],[VALOR DE LAS ADICIONES CON IVA]]</f>
        <v>178500000</v>
      </c>
      <c r="Q423" s="45">
        <v>365</v>
      </c>
      <c r="R423" s="103" t="s">
        <v>357</v>
      </c>
      <c r="S423" s="104"/>
      <c r="T423" s="76" t="s">
        <v>357</v>
      </c>
      <c r="U423" s="95">
        <v>45589</v>
      </c>
      <c r="V423" s="95">
        <v>45954</v>
      </c>
      <c r="W423" s="95">
        <v>45954</v>
      </c>
      <c r="X423" s="81" t="s">
        <v>492</v>
      </c>
      <c r="Y423" s="99" t="s">
        <v>308</v>
      </c>
      <c r="Z423" s="69"/>
      <c r="AA423" s="34">
        <v>0.25</v>
      </c>
      <c r="AB423" s="34">
        <v>0.25</v>
      </c>
      <c r="AC423" s="35">
        <v>135218698</v>
      </c>
      <c r="AD423" s="40" t="s">
        <v>2805</v>
      </c>
      <c r="AE423" s="79">
        <v>2024</v>
      </c>
    </row>
    <row r="424" spans="1:31" ht="78" x14ac:dyDescent="0.35">
      <c r="A424" s="64" t="s">
        <v>317</v>
      </c>
      <c r="B424" s="70" t="s">
        <v>418</v>
      </c>
      <c r="C424" s="70" t="s">
        <v>45</v>
      </c>
      <c r="D424" s="70" t="s">
        <v>526</v>
      </c>
      <c r="E424" s="106" t="s">
        <v>1907</v>
      </c>
      <c r="F424" s="107">
        <v>45590</v>
      </c>
      <c r="G424" s="65" t="s">
        <v>150</v>
      </c>
      <c r="H424" s="94" t="s">
        <v>1914</v>
      </c>
      <c r="I424" s="80">
        <v>2584174428</v>
      </c>
      <c r="J424" s="97" t="s">
        <v>84</v>
      </c>
      <c r="K424" s="73">
        <v>900635607</v>
      </c>
      <c r="L424" s="65" t="s">
        <v>85</v>
      </c>
      <c r="M424" s="70" t="s">
        <v>1915</v>
      </c>
      <c r="N424" s="68" t="s">
        <v>357</v>
      </c>
      <c r="O424" s="3"/>
      <c r="P424" s="74">
        <f>+Tabla1513[[#This Row],[VALOR INICIAL DEL CONTRATO CON IVA]]+Tabla1513[[#This Row],[VALOR DE LAS ADICIONES CON IVA]]</f>
        <v>2584174428</v>
      </c>
      <c r="Q424" s="45">
        <v>1095</v>
      </c>
      <c r="R424" s="68" t="s">
        <v>357</v>
      </c>
      <c r="S424" s="75"/>
      <c r="T424" s="76" t="s">
        <v>357</v>
      </c>
      <c r="U424" s="95">
        <v>45590</v>
      </c>
      <c r="V424" s="95">
        <v>46685</v>
      </c>
      <c r="W424" s="95">
        <v>46685</v>
      </c>
      <c r="X424" s="81" t="s">
        <v>475</v>
      </c>
      <c r="Y424" s="99" t="s">
        <v>308</v>
      </c>
      <c r="Z424" s="69"/>
      <c r="AA424" s="34">
        <v>0.06</v>
      </c>
      <c r="AB424" s="34">
        <v>0.04</v>
      </c>
      <c r="AC424" s="35">
        <v>98018073</v>
      </c>
      <c r="AD424" s="40" t="s">
        <v>2806</v>
      </c>
      <c r="AE424" s="79">
        <v>2024</v>
      </c>
    </row>
    <row r="425" spans="1:31" ht="195" x14ac:dyDescent="0.35">
      <c r="A425" s="64" t="s">
        <v>317</v>
      </c>
      <c r="B425" s="70" t="s">
        <v>506</v>
      </c>
      <c r="C425" s="70" t="s">
        <v>63</v>
      </c>
      <c r="D425" s="70" t="s">
        <v>526</v>
      </c>
      <c r="E425" s="66" t="s">
        <v>1951</v>
      </c>
      <c r="F425" s="107">
        <v>45593</v>
      </c>
      <c r="G425" s="70" t="s">
        <v>150</v>
      </c>
      <c r="H425" s="94" t="s">
        <v>1952</v>
      </c>
      <c r="I425" s="44">
        <v>178500000</v>
      </c>
      <c r="J425" s="97" t="s">
        <v>84</v>
      </c>
      <c r="K425" s="73">
        <v>900422908</v>
      </c>
      <c r="L425" s="65" t="s">
        <v>120</v>
      </c>
      <c r="M425" s="70" t="s">
        <v>1953</v>
      </c>
      <c r="N425" s="66" t="s">
        <v>357</v>
      </c>
      <c r="O425" s="3"/>
      <c r="P425" s="74">
        <f>+Tabla1513[[#This Row],[VALOR INICIAL DEL CONTRATO CON IVA]]+Tabla1513[[#This Row],[VALOR DE LAS ADICIONES CON IVA]]</f>
        <v>178500000</v>
      </c>
      <c r="Q425" s="45">
        <v>365</v>
      </c>
      <c r="R425" s="103" t="s">
        <v>357</v>
      </c>
      <c r="S425" s="104"/>
      <c r="T425" s="76" t="s">
        <v>357</v>
      </c>
      <c r="U425" s="95">
        <v>45593</v>
      </c>
      <c r="V425" s="95">
        <v>45958</v>
      </c>
      <c r="W425" s="95">
        <v>45958</v>
      </c>
      <c r="X425" s="81" t="s">
        <v>492</v>
      </c>
      <c r="Y425" s="99" t="s">
        <v>308</v>
      </c>
      <c r="Z425" s="69"/>
      <c r="AA425" s="34">
        <v>0.25</v>
      </c>
      <c r="AB425" s="34">
        <v>0.25</v>
      </c>
      <c r="AC425" s="35">
        <v>0</v>
      </c>
      <c r="AD425" s="40" t="s">
        <v>2807</v>
      </c>
      <c r="AE425" s="79">
        <v>2024</v>
      </c>
    </row>
    <row r="426" spans="1:31" ht="65" x14ac:dyDescent="0.35">
      <c r="A426" s="64" t="s">
        <v>317</v>
      </c>
      <c r="B426" s="70" t="s">
        <v>4</v>
      </c>
      <c r="C426" s="70" t="s">
        <v>788</v>
      </c>
      <c r="D426" s="70" t="s">
        <v>526</v>
      </c>
      <c r="E426" s="66" t="s">
        <v>1939</v>
      </c>
      <c r="F426" s="107">
        <v>45586</v>
      </c>
      <c r="G426" s="70" t="s">
        <v>150</v>
      </c>
      <c r="H426" s="94" t="s">
        <v>1940</v>
      </c>
      <c r="I426" s="44">
        <v>32062434</v>
      </c>
      <c r="J426" s="97" t="s">
        <v>84</v>
      </c>
      <c r="K426" s="73">
        <v>800046226</v>
      </c>
      <c r="L426" s="65" t="s">
        <v>120</v>
      </c>
      <c r="M426" s="70" t="s">
        <v>1941</v>
      </c>
      <c r="N426" s="66" t="s">
        <v>357</v>
      </c>
      <c r="O426" s="3"/>
      <c r="P426" s="74">
        <f>+Tabla1513[[#This Row],[VALOR INICIAL DEL CONTRATO CON IVA]]+Tabla1513[[#This Row],[VALOR DE LAS ADICIONES CON IVA]]</f>
        <v>32062434</v>
      </c>
      <c r="Q426" s="45">
        <v>365</v>
      </c>
      <c r="R426" s="103" t="s">
        <v>357</v>
      </c>
      <c r="S426" s="104"/>
      <c r="T426" s="76" t="s">
        <v>357</v>
      </c>
      <c r="U426" s="95">
        <v>45590</v>
      </c>
      <c r="V426" s="95">
        <v>45955</v>
      </c>
      <c r="W426" s="95">
        <v>45955</v>
      </c>
      <c r="X426" s="81" t="s">
        <v>1853</v>
      </c>
      <c r="Y426" s="99" t="s">
        <v>308</v>
      </c>
      <c r="Z426" s="69"/>
      <c r="AA426" s="34">
        <v>0.18356164383561643</v>
      </c>
      <c r="AB426" s="34">
        <v>0.48487881936848587</v>
      </c>
      <c r="AC426" s="35">
        <v>15546395.143999999</v>
      </c>
      <c r="AD426" s="40" t="s">
        <v>2808</v>
      </c>
      <c r="AE426" s="79">
        <v>2024</v>
      </c>
    </row>
    <row r="427" spans="1:31" ht="91" x14ac:dyDescent="0.35">
      <c r="A427" s="64" t="s">
        <v>317</v>
      </c>
      <c r="B427" s="70" t="s">
        <v>302</v>
      </c>
      <c r="C427" s="70" t="s">
        <v>1704</v>
      </c>
      <c r="D427" s="70" t="s">
        <v>353</v>
      </c>
      <c r="E427" s="106" t="s">
        <v>1916</v>
      </c>
      <c r="F427" s="107">
        <v>45590</v>
      </c>
      <c r="G427" s="65" t="s">
        <v>150</v>
      </c>
      <c r="H427" s="94" t="s">
        <v>1917</v>
      </c>
      <c r="I427" s="80">
        <v>428213374</v>
      </c>
      <c r="J427" s="97" t="s">
        <v>84</v>
      </c>
      <c r="K427" s="73">
        <v>830067566</v>
      </c>
      <c r="L427" s="70" t="s">
        <v>114</v>
      </c>
      <c r="M427" s="70" t="s">
        <v>764</v>
      </c>
      <c r="N427" s="68" t="s">
        <v>357</v>
      </c>
      <c r="O427" s="3"/>
      <c r="P427" s="74">
        <f>+Tabla1513[[#This Row],[VALOR INICIAL DEL CONTRATO CON IVA]]+Tabla1513[[#This Row],[VALOR DE LAS ADICIONES CON IVA]]</f>
        <v>428213374</v>
      </c>
      <c r="Q427" s="45">
        <v>730</v>
      </c>
      <c r="R427" s="68" t="s">
        <v>357</v>
      </c>
      <c r="S427" s="75"/>
      <c r="T427" s="76" t="s">
        <v>357</v>
      </c>
      <c r="U427" s="95">
        <v>45590</v>
      </c>
      <c r="V427" s="95">
        <v>46320</v>
      </c>
      <c r="W427" s="95">
        <v>46320</v>
      </c>
      <c r="X427" s="81" t="s">
        <v>765</v>
      </c>
      <c r="Y427" s="99" t="s">
        <v>308</v>
      </c>
      <c r="Z427" s="69"/>
      <c r="AA427" s="34">
        <v>7.1199999999999999E-2</v>
      </c>
      <c r="AB427" s="34">
        <v>0</v>
      </c>
      <c r="AC427" s="35">
        <v>0</v>
      </c>
      <c r="AD427" s="36" t="s">
        <v>2511</v>
      </c>
      <c r="AE427" s="79">
        <v>2024</v>
      </c>
    </row>
    <row r="428" spans="1:31" ht="130" x14ac:dyDescent="0.35">
      <c r="A428" s="64" t="s">
        <v>317</v>
      </c>
      <c r="B428" s="70" t="s">
        <v>11</v>
      </c>
      <c r="C428" s="70" t="s">
        <v>18</v>
      </c>
      <c r="D428" s="70" t="s">
        <v>526</v>
      </c>
      <c r="E428" s="66" t="s">
        <v>1937</v>
      </c>
      <c r="F428" s="107">
        <v>45590</v>
      </c>
      <c r="G428" s="70" t="s">
        <v>113</v>
      </c>
      <c r="H428" s="94" t="s">
        <v>1938</v>
      </c>
      <c r="I428" s="44">
        <v>37223200</v>
      </c>
      <c r="J428" s="97" t="s">
        <v>84</v>
      </c>
      <c r="K428" s="73">
        <v>900415903</v>
      </c>
      <c r="L428" s="65" t="s">
        <v>97</v>
      </c>
      <c r="M428" s="70" t="s">
        <v>757</v>
      </c>
      <c r="N428" s="66" t="s">
        <v>357</v>
      </c>
      <c r="O428" s="3"/>
      <c r="P428" s="74">
        <f>+Tabla1513[[#This Row],[VALOR INICIAL DEL CONTRATO CON IVA]]+Tabla1513[[#This Row],[VALOR DE LAS ADICIONES CON IVA]]</f>
        <v>37223200</v>
      </c>
      <c r="Q428" s="45">
        <v>60</v>
      </c>
      <c r="R428" s="103" t="s">
        <v>357</v>
      </c>
      <c r="S428" s="104"/>
      <c r="T428" s="76" t="s">
        <v>357</v>
      </c>
      <c r="U428" s="95">
        <v>45590</v>
      </c>
      <c r="V428" s="95">
        <v>45650</v>
      </c>
      <c r="W428" s="95">
        <v>45650</v>
      </c>
      <c r="X428" s="81" t="s">
        <v>402</v>
      </c>
      <c r="Y428" s="99" t="s">
        <v>520</v>
      </c>
      <c r="Z428" s="69"/>
      <c r="AA428" s="34">
        <v>1</v>
      </c>
      <c r="AB428" s="34">
        <v>1</v>
      </c>
      <c r="AC428" s="35">
        <v>37223200</v>
      </c>
      <c r="AD428" s="40"/>
      <c r="AE428" s="79">
        <v>2024</v>
      </c>
    </row>
    <row r="429" spans="1:31" ht="65" x14ac:dyDescent="0.35">
      <c r="A429" s="64" t="s">
        <v>317</v>
      </c>
      <c r="B429" s="70" t="s">
        <v>11</v>
      </c>
      <c r="C429" s="70" t="s">
        <v>20</v>
      </c>
      <c r="D429" s="70" t="s">
        <v>526</v>
      </c>
      <c r="E429" s="68" t="s">
        <v>1931</v>
      </c>
      <c r="F429" s="107">
        <v>45593</v>
      </c>
      <c r="G429" s="65" t="s">
        <v>150</v>
      </c>
      <c r="H429" s="94" t="s">
        <v>1932</v>
      </c>
      <c r="I429" s="44">
        <v>5100000</v>
      </c>
      <c r="J429" s="97" t="s">
        <v>84</v>
      </c>
      <c r="K429" s="73">
        <v>860007386</v>
      </c>
      <c r="L429" s="65" t="s">
        <v>91</v>
      </c>
      <c r="M429" s="70" t="s">
        <v>880</v>
      </c>
      <c r="N429" s="68" t="s">
        <v>357</v>
      </c>
      <c r="O429" s="3"/>
      <c r="P429" s="74">
        <f>+Tabla1513[[#This Row],[VALOR INICIAL DEL CONTRATO CON IVA]]+Tabla1513[[#This Row],[VALOR DE LAS ADICIONES CON IVA]]</f>
        <v>5100000</v>
      </c>
      <c r="Q429" s="45">
        <v>2</v>
      </c>
      <c r="R429" s="68" t="s">
        <v>357</v>
      </c>
      <c r="S429" s="75"/>
      <c r="T429" s="76" t="s">
        <v>357</v>
      </c>
      <c r="U429" s="95">
        <v>45595</v>
      </c>
      <c r="V429" s="95">
        <v>45597</v>
      </c>
      <c r="W429" s="95">
        <v>45597</v>
      </c>
      <c r="X429" s="81" t="s">
        <v>500</v>
      </c>
      <c r="Y429" s="99" t="s">
        <v>520</v>
      </c>
      <c r="Z429" s="69"/>
      <c r="AA429" s="34">
        <v>1</v>
      </c>
      <c r="AB429" s="34">
        <v>1</v>
      </c>
      <c r="AC429" s="35">
        <v>5100000</v>
      </c>
      <c r="AD429" s="36" t="s">
        <v>2512</v>
      </c>
      <c r="AE429" s="79">
        <v>2024</v>
      </c>
    </row>
    <row r="430" spans="1:31" ht="156" x14ac:dyDescent="0.35">
      <c r="A430" s="64" t="s">
        <v>317</v>
      </c>
      <c r="B430" s="70" t="s">
        <v>506</v>
      </c>
      <c r="C430" s="70" t="s">
        <v>63</v>
      </c>
      <c r="D430" s="70" t="s">
        <v>526</v>
      </c>
      <c r="E430" s="66" t="s">
        <v>1954</v>
      </c>
      <c r="F430" s="107">
        <v>45595</v>
      </c>
      <c r="G430" s="70" t="s">
        <v>150</v>
      </c>
      <c r="H430" s="94" t="s">
        <v>1955</v>
      </c>
      <c r="I430" s="44">
        <v>7400000</v>
      </c>
      <c r="J430" s="97" t="s">
        <v>96</v>
      </c>
      <c r="K430" s="73">
        <v>1192760150</v>
      </c>
      <c r="L430" s="65"/>
      <c r="M430" s="70" t="s">
        <v>1956</v>
      </c>
      <c r="N430" s="66" t="s">
        <v>357</v>
      </c>
      <c r="O430" s="3"/>
      <c r="P430" s="74">
        <f>+Tabla1513[[#This Row],[VALOR INICIAL DEL CONTRATO CON IVA]]+Tabla1513[[#This Row],[VALOR DE LAS ADICIONES CON IVA]]</f>
        <v>7400000</v>
      </c>
      <c r="Q430" s="45">
        <v>62</v>
      </c>
      <c r="R430" s="103" t="s">
        <v>357</v>
      </c>
      <c r="S430" s="104"/>
      <c r="T430" s="76" t="s">
        <v>357</v>
      </c>
      <c r="U430" s="95">
        <v>45595</v>
      </c>
      <c r="V430" s="95">
        <v>45657</v>
      </c>
      <c r="W430" s="95">
        <v>45657</v>
      </c>
      <c r="X430" s="81" t="s">
        <v>492</v>
      </c>
      <c r="Y430" s="99" t="s">
        <v>520</v>
      </c>
      <c r="Z430" s="69"/>
      <c r="AA430" s="34">
        <v>1</v>
      </c>
      <c r="AB430" s="34">
        <v>1</v>
      </c>
      <c r="AC430" s="35">
        <v>6783333</v>
      </c>
      <c r="AD430" s="40"/>
      <c r="AE430" s="79">
        <v>2024</v>
      </c>
    </row>
    <row r="431" spans="1:31" ht="78" x14ac:dyDescent="0.35">
      <c r="A431" s="64" t="s">
        <v>317</v>
      </c>
      <c r="B431" s="70" t="s">
        <v>11</v>
      </c>
      <c r="C431" s="70" t="s">
        <v>19</v>
      </c>
      <c r="D431" s="70" t="s">
        <v>526</v>
      </c>
      <c r="E431" s="68" t="s">
        <v>1945</v>
      </c>
      <c r="F431" s="107">
        <v>45596</v>
      </c>
      <c r="G431" s="65" t="s">
        <v>88</v>
      </c>
      <c r="H431" s="94" t="s">
        <v>1946</v>
      </c>
      <c r="I431" s="44">
        <v>21000000</v>
      </c>
      <c r="J431" s="97" t="s">
        <v>96</v>
      </c>
      <c r="K431" s="73">
        <v>52644356</v>
      </c>
      <c r="L431" s="65"/>
      <c r="M431" s="70" t="s">
        <v>1947</v>
      </c>
      <c r="N431" s="68" t="s">
        <v>357</v>
      </c>
      <c r="O431" s="3"/>
      <c r="P431" s="74">
        <f>+Tabla1513[[#This Row],[VALOR INICIAL DEL CONTRATO CON IVA]]+Tabla1513[[#This Row],[VALOR DE LAS ADICIONES CON IVA]]</f>
        <v>21000000</v>
      </c>
      <c r="Q431" s="45">
        <v>426</v>
      </c>
      <c r="R431" s="68" t="s">
        <v>357</v>
      </c>
      <c r="S431" s="75"/>
      <c r="T431" s="76" t="s">
        <v>357</v>
      </c>
      <c r="U431" s="95">
        <v>45603</v>
      </c>
      <c r="V431" s="95">
        <v>46029</v>
      </c>
      <c r="W431" s="95">
        <v>46029</v>
      </c>
      <c r="X431" s="81" t="s">
        <v>322</v>
      </c>
      <c r="Y431" s="99" t="s">
        <v>308</v>
      </c>
      <c r="Z431" s="69"/>
      <c r="AA431" s="34">
        <v>0.16669999999999999</v>
      </c>
      <c r="AB431" s="34">
        <v>0.1429</v>
      </c>
      <c r="AC431" s="35">
        <v>3000000</v>
      </c>
      <c r="AD431" s="40" t="s">
        <v>2809</v>
      </c>
      <c r="AE431" s="79">
        <v>2024</v>
      </c>
    </row>
    <row r="432" spans="1:31" ht="43.5" x14ac:dyDescent="0.35">
      <c r="A432" s="64" t="s">
        <v>317</v>
      </c>
      <c r="B432" s="70" t="s">
        <v>302</v>
      </c>
      <c r="C432" s="70" t="s">
        <v>27</v>
      </c>
      <c r="D432" s="70" t="s">
        <v>526</v>
      </c>
      <c r="E432" s="68" t="s">
        <v>1957</v>
      </c>
      <c r="F432" s="95">
        <v>45601</v>
      </c>
      <c r="G432" s="65" t="s">
        <v>150</v>
      </c>
      <c r="H432" s="94" t="s">
        <v>1959</v>
      </c>
      <c r="I432" s="80">
        <v>54000000</v>
      </c>
      <c r="J432" s="97" t="s">
        <v>84</v>
      </c>
      <c r="K432" s="73">
        <v>860066471</v>
      </c>
      <c r="L432" s="65" t="s">
        <v>91</v>
      </c>
      <c r="M432" s="70" t="s">
        <v>1961</v>
      </c>
      <c r="N432" s="68" t="s">
        <v>357</v>
      </c>
      <c r="O432" s="3"/>
      <c r="P432" s="74">
        <f>+Tabla1513[[#This Row],[VALOR INICIAL DEL CONTRATO CON IVA]]+Tabla1513[[#This Row],[VALOR DE LAS ADICIONES CON IVA]]</f>
        <v>54000000</v>
      </c>
      <c r="Q432" s="45">
        <v>56</v>
      </c>
      <c r="R432" s="68" t="s">
        <v>357</v>
      </c>
      <c r="S432" s="75"/>
      <c r="T432" s="76" t="s">
        <v>357</v>
      </c>
      <c r="U432" s="95">
        <v>45601</v>
      </c>
      <c r="V432" s="95">
        <v>45657</v>
      </c>
      <c r="W432" s="95">
        <v>45657</v>
      </c>
      <c r="X432" s="81" t="s">
        <v>694</v>
      </c>
      <c r="Y432" s="99" t="s">
        <v>520</v>
      </c>
      <c r="Z432" s="69"/>
      <c r="AA432" s="34">
        <v>1</v>
      </c>
      <c r="AB432" s="34">
        <v>1</v>
      </c>
      <c r="AC432" s="35">
        <v>53965548</v>
      </c>
      <c r="AD432" s="40"/>
      <c r="AE432" s="79">
        <v>2024</v>
      </c>
    </row>
    <row r="433" spans="1:31" ht="143" x14ac:dyDescent="0.35">
      <c r="A433" s="64" t="s">
        <v>317</v>
      </c>
      <c r="B433" s="70" t="s">
        <v>302</v>
      </c>
      <c r="C433" s="70" t="s">
        <v>27</v>
      </c>
      <c r="D433" s="70" t="s">
        <v>526</v>
      </c>
      <c r="E433" s="68" t="s">
        <v>1958</v>
      </c>
      <c r="F433" s="95">
        <v>45601</v>
      </c>
      <c r="G433" s="65" t="s">
        <v>150</v>
      </c>
      <c r="H433" s="94" t="s">
        <v>1960</v>
      </c>
      <c r="I433" s="80">
        <v>238000000</v>
      </c>
      <c r="J433" s="97" t="s">
        <v>84</v>
      </c>
      <c r="K433" s="73">
        <v>900931381</v>
      </c>
      <c r="L433" s="65" t="s">
        <v>85</v>
      </c>
      <c r="M433" s="70" t="s">
        <v>1962</v>
      </c>
      <c r="N433" s="68" t="s">
        <v>357</v>
      </c>
      <c r="O433" s="3"/>
      <c r="P433" s="74">
        <f>+Tabla1513[[#This Row],[VALOR INICIAL DEL CONTRATO CON IVA]]+Tabla1513[[#This Row],[VALOR DE LAS ADICIONES CON IVA]]</f>
        <v>238000000</v>
      </c>
      <c r="Q433" s="45">
        <v>61</v>
      </c>
      <c r="R433" s="68" t="s">
        <v>357</v>
      </c>
      <c r="S433" s="75"/>
      <c r="T433" s="76" t="s">
        <v>357</v>
      </c>
      <c r="U433" s="95">
        <v>45609</v>
      </c>
      <c r="V433" s="95">
        <v>45670</v>
      </c>
      <c r="W433" s="95">
        <v>45670</v>
      </c>
      <c r="X433" s="81" t="s">
        <v>694</v>
      </c>
      <c r="Y433" s="99" t="s">
        <v>308</v>
      </c>
      <c r="Z433" s="69"/>
      <c r="AA433" s="34">
        <v>1</v>
      </c>
      <c r="AB433" s="34">
        <v>1</v>
      </c>
      <c r="AC433" s="35">
        <v>238000000</v>
      </c>
      <c r="AD433" s="40" t="s">
        <v>2810</v>
      </c>
      <c r="AE433" s="79">
        <v>2024</v>
      </c>
    </row>
    <row r="434" spans="1:31" ht="117" x14ac:dyDescent="0.35">
      <c r="A434" s="64" t="s">
        <v>317</v>
      </c>
      <c r="B434" s="70" t="s">
        <v>506</v>
      </c>
      <c r="C434" s="70" t="s">
        <v>62</v>
      </c>
      <c r="D434" s="70" t="s">
        <v>526</v>
      </c>
      <c r="E434" s="68" t="s">
        <v>1963</v>
      </c>
      <c r="F434" s="95">
        <v>45602</v>
      </c>
      <c r="G434" s="65" t="s">
        <v>119</v>
      </c>
      <c r="H434" s="94" t="s">
        <v>1965</v>
      </c>
      <c r="I434" s="80">
        <v>22486837</v>
      </c>
      <c r="J434" s="97" t="s">
        <v>84</v>
      </c>
      <c r="K434" s="73">
        <v>901456202</v>
      </c>
      <c r="L434" s="65" t="s">
        <v>117</v>
      </c>
      <c r="M434" s="70" t="s">
        <v>1966</v>
      </c>
      <c r="N434" s="68" t="s">
        <v>357</v>
      </c>
      <c r="O434" s="3"/>
      <c r="P434" s="74">
        <f>+Tabla1513[[#This Row],[VALOR INICIAL DEL CONTRATO CON IVA]]+Tabla1513[[#This Row],[VALOR DE LAS ADICIONES CON IVA]]</f>
        <v>22486837</v>
      </c>
      <c r="Q434" s="45">
        <v>60</v>
      </c>
      <c r="R434" s="68" t="s">
        <v>357</v>
      </c>
      <c r="S434" s="75"/>
      <c r="T434" s="76" t="s">
        <v>357</v>
      </c>
      <c r="U434" s="95">
        <v>45602</v>
      </c>
      <c r="V434" s="95">
        <v>45662</v>
      </c>
      <c r="W434" s="95">
        <v>45662</v>
      </c>
      <c r="X434" s="81" t="s">
        <v>1675</v>
      </c>
      <c r="Y434" s="99" t="s">
        <v>308</v>
      </c>
      <c r="Z434" s="69"/>
      <c r="AA434" s="34">
        <v>0.5</v>
      </c>
      <c r="AB434" s="34">
        <v>0</v>
      </c>
      <c r="AC434" s="35">
        <v>0</v>
      </c>
      <c r="AD434" s="40" t="s">
        <v>2811</v>
      </c>
      <c r="AE434" s="79">
        <v>2024</v>
      </c>
    </row>
    <row r="435" spans="1:31" ht="195" x14ac:dyDescent="0.35">
      <c r="A435" s="64" t="s">
        <v>317</v>
      </c>
      <c r="B435" s="70" t="s">
        <v>506</v>
      </c>
      <c r="C435" s="70" t="s">
        <v>63</v>
      </c>
      <c r="D435" s="70" t="s">
        <v>526</v>
      </c>
      <c r="E435" s="68" t="s">
        <v>1964</v>
      </c>
      <c r="F435" s="95">
        <v>45602</v>
      </c>
      <c r="G435" s="65" t="s">
        <v>150</v>
      </c>
      <c r="H435" s="94" t="s">
        <v>1967</v>
      </c>
      <c r="I435" s="44">
        <v>178500000</v>
      </c>
      <c r="J435" s="97" t="s">
        <v>84</v>
      </c>
      <c r="K435" s="73">
        <v>901654732</v>
      </c>
      <c r="L435" s="65" t="s">
        <v>120</v>
      </c>
      <c r="M435" s="70" t="s">
        <v>1968</v>
      </c>
      <c r="N435" s="68" t="s">
        <v>357</v>
      </c>
      <c r="O435" s="3"/>
      <c r="P435" s="74">
        <f>+Tabla1513[[#This Row],[VALOR INICIAL DEL CONTRATO CON IVA]]+Tabla1513[[#This Row],[VALOR DE LAS ADICIONES CON IVA]]</f>
        <v>178500000</v>
      </c>
      <c r="Q435" s="45">
        <v>365</v>
      </c>
      <c r="R435" s="68" t="s">
        <v>357</v>
      </c>
      <c r="S435" s="75"/>
      <c r="T435" s="76" t="s">
        <v>357</v>
      </c>
      <c r="U435" s="95">
        <v>45602</v>
      </c>
      <c r="V435" s="95">
        <v>45967</v>
      </c>
      <c r="W435" s="95">
        <v>45967</v>
      </c>
      <c r="X435" s="81" t="s">
        <v>492</v>
      </c>
      <c r="Y435" s="99" t="s">
        <v>308</v>
      </c>
      <c r="Z435" s="69"/>
      <c r="AA435" s="34">
        <v>0.16</v>
      </c>
      <c r="AB435" s="34">
        <v>0.16</v>
      </c>
      <c r="AC435" s="35">
        <v>0</v>
      </c>
      <c r="AD435" s="40" t="s">
        <v>2812</v>
      </c>
      <c r="AE435" s="79">
        <v>2024</v>
      </c>
    </row>
    <row r="436" spans="1:31" ht="65" x14ac:dyDescent="0.35">
      <c r="A436" s="64" t="s">
        <v>317</v>
      </c>
      <c r="B436" s="70" t="s">
        <v>11</v>
      </c>
      <c r="C436" s="70" t="s">
        <v>19</v>
      </c>
      <c r="D436" s="70" t="s">
        <v>993</v>
      </c>
      <c r="E436" s="68" t="s">
        <v>1969</v>
      </c>
      <c r="F436" s="95">
        <v>45602</v>
      </c>
      <c r="G436" s="65" t="s">
        <v>113</v>
      </c>
      <c r="H436" s="94" t="s">
        <v>1971</v>
      </c>
      <c r="I436" s="80">
        <v>1654398</v>
      </c>
      <c r="J436" s="97" t="s">
        <v>84</v>
      </c>
      <c r="K436" s="73">
        <v>830033050</v>
      </c>
      <c r="L436" s="65" t="s">
        <v>91</v>
      </c>
      <c r="M436" s="70" t="s">
        <v>1972</v>
      </c>
      <c r="N436" s="68" t="s">
        <v>357</v>
      </c>
      <c r="O436" s="3"/>
      <c r="P436" s="74">
        <f>+Tabla1513[[#This Row],[VALOR INICIAL DEL CONTRATO CON IVA]]+Tabla1513[[#This Row],[VALOR DE LAS ADICIONES CON IVA]]</f>
        <v>1654398</v>
      </c>
      <c r="Q436" s="45">
        <v>15</v>
      </c>
      <c r="R436" s="68" t="s">
        <v>357</v>
      </c>
      <c r="S436" s="75"/>
      <c r="T436" s="76" t="s">
        <v>357</v>
      </c>
      <c r="U436" s="95">
        <v>45602</v>
      </c>
      <c r="V436" s="95">
        <v>45617</v>
      </c>
      <c r="W436" s="95">
        <v>45617</v>
      </c>
      <c r="X436" s="81" t="s">
        <v>1269</v>
      </c>
      <c r="Y436" s="99" t="s">
        <v>520</v>
      </c>
      <c r="Z436" s="69"/>
      <c r="AA436" s="34">
        <v>0</v>
      </c>
      <c r="AB436" s="34">
        <v>0</v>
      </c>
      <c r="AC436" s="35">
        <v>0</v>
      </c>
      <c r="AD436" s="40" t="s">
        <v>2813</v>
      </c>
      <c r="AE436" s="79">
        <v>2024</v>
      </c>
    </row>
    <row r="437" spans="1:31" ht="91" x14ac:dyDescent="0.35">
      <c r="A437" s="64" t="s">
        <v>317</v>
      </c>
      <c r="B437" s="70" t="s">
        <v>31</v>
      </c>
      <c r="C437" s="70" t="s">
        <v>1988</v>
      </c>
      <c r="D437" s="70" t="s">
        <v>526</v>
      </c>
      <c r="E437" s="68" t="s">
        <v>2002</v>
      </c>
      <c r="F437" s="95">
        <v>45633</v>
      </c>
      <c r="G437" s="65" t="s">
        <v>150</v>
      </c>
      <c r="H437" s="94" t="s">
        <v>2003</v>
      </c>
      <c r="I437" s="44">
        <v>415730880</v>
      </c>
      <c r="J437" s="97" t="s">
        <v>84</v>
      </c>
      <c r="K437" s="73">
        <v>830099766</v>
      </c>
      <c r="L437" s="65" t="s">
        <v>91</v>
      </c>
      <c r="M437" s="70" t="s">
        <v>2004</v>
      </c>
      <c r="N437" s="68" t="s">
        <v>357</v>
      </c>
      <c r="O437" s="3"/>
      <c r="P437" s="74">
        <f>+Tabla1513[[#This Row],[VALOR INICIAL DEL CONTRATO CON IVA]]+Tabla1513[[#This Row],[VALOR DE LAS ADICIONES CON IVA]]</f>
        <v>415730880</v>
      </c>
      <c r="Q437" s="45">
        <v>365</v>
      </c>
      <c r="R437" s="68" t="s">
        <v>357</v>
      </c>
      <c r="S437" s="75"/>
      <c r="T437" s="76" t="s">
        <v>357</v>
      </c>
      <c r="U437" s="95">
        <v>45633</v>
      </c>
      <c r="V437" s="95">
        <v>45998</v>
      </c>
      <c r="W437" s="95">
        <v>45998</v>
      </c>
      <c r="X437" s="81" t="s">
        <v>408</v>
      </c>
      <c r="Y437" s="99" t="s">
        <v>308</v>
      </c>
      <c r="Z437" s="69"/>
      <c r="AA437" s="34">
        <v>0.33</v>
      </c>
      <c r="AB437" s="34">
        <v>0.81630000000000003</v>
      </c>
      <c r="AC437" s="35">
        <v>1367852213</v>
      </c>
      <c r="AD437" s="40"/>
      <c r="AE437" s="79">
        <v>2024</v>
      </c>
    </row>
    <row r="438" spans="1:31" ht="130" x14ac:dyDescent="0.35">
      <c r="A438" s="64" t="s">
        <v>317</v>
      </c>
      <c r="B438" s="70" t="s">
        <v>11</v>
      </c>
      <c r="C438" s="70" t="s">
        <v>19</v>
      </c>
      <c r="D438" s="70" t="s">
        <v>526</v>
      </c>
      <c r="E438" s="68" t="s">
        <v>1970</v>
      </c>
      <c r="F438" s="95">
        <v>45604</v>
      </c>
      <c r="G438" s="65" t="s">
        <v>150</v>
      </c>
      <c r="H438" s="94" t="s">
        <v>1973</v>
      </c>
      <c r="I438" s="44">
        <v>76160000</v>
      </c>
      <c r="J438" s="97" t="s">
        <v>84</v>
      </c>
      <c r="K438" s="73">
        <v>900494351</v>
      </c>
      <c r="L438" s="65" t="s">
        <v>108</v>
      </c>
      <c r="M438" s="70" t="s">
        <v>1974</v>
      </c>
      <c r="N438" s="68" t="s">
        <v>357</v>
      </c>
      <c r="O438" s="3"/>
      <c r="P438" s="74">
        <f>+Tabla1513[[#This Row],[VALOR INICIAL DEL CONTRATO CON IVA]]+Tabla1513[[#This Row],[VALOR DE LAS ADICIONES CON IVA]]</f>
        <v>76160000</v>
      </c>
      <c r="Q438" s="45">
        <v>364</v>
      </c>
      <c r="R438" s="68" t="s">
        <v>357</v>
      </c>
      <c r="S438" s="75"/>
      <c r="T438" s="76" t="s">
        <v>357</v>
      </c>
      <c r="U438" s="95">
        <v>45617</v>
      </c>
      <c r="V438" s="95">
        <v>45981</v>
      </c>
      <c r="W438" s="95">
        <v>45981</v>
      </c>
      <c r="X438" s="81" t="s">
        <v>322</v>
      </c>
      <c r="Y438" s="99" t="s">
        <v>308</v>
      </c>
      <c r="Z438" s="69"/>
      <c r="AA438" s="34">
        <v>0.1099</v>
      </c>
      <c r="AB438" s="34">
        <v>0.74060000000000004</v>
      </c>
      <c r="AC438" s="35">
        <v>48790000</v>
      </c>
      <c r="AD438" s="40" t="s">
        <v>2814</v>
      </c>
      <c r="AE438" s="79">
        <v>2024</v>
      </c>
    </row>
    <row r="439" spans="1:31" ht="104" x14ac:dyDescent="0.35">
      <c r="A439" s="64" t="s">
        <v>317</v>
      </c>
      <c r="B439" s="70" t="s">
        <v>31</v>
      </c>
      <c r="C439" s="70" t="s">
        <v>555</v>
      </c>
      <c r="D439" s="70" t="s">
        <v>526</v>
      </c>
      <c r="E439" s="68" t="s">
        <v>1975</v>
      </c>
      <c r="F439" s="95">
        <v>45604</v>
      </c>
      <c r="G439" s="65" t="s">
        <v>150</v>
      </c>
      <c r="H439" s="94" t="s">
        <v>1976</v>
      </c>
      <c r="I439" s="44">
        <v>65000000</v>
      </c>
      <c r="J439" s="97" t="s">
        <v>84</v>
      </c>
      <c r="K439" s="73">
        <v>900218578</v>
      </c>
      <c r="L439" s="65" t="s">
        <v>117</v>
      </c>
      <c r="M439" s="70" t="s">
        <v>779</v>
      </c>
      <c r="N439" s="68" t="s">
        <v>357</v>
      </c>
      <c r="O439" s="3"/>
      <c r="P439" s="74">
        <f>+Tabla1513[[#This Row],[VALOR INICIAL DEL CONTRATO CON IVA]]+Tabla1513[[#This Row],[VALOR DE LAS ADICIONES CON IVA]]</f>
        <v>65000000</v>
      </c>
      <c r="Q439" s="45">
        <v>53</v>
      </c>
      <c r="R439" s="68" t="s">
        <v>357</v>
      </c>
      <c r="S439" s="75"/>
      <c r="T439" s="76" t="s">
        <v>357</v>
      </c>
      <c r="U439" s="95">
        <v>45604</v>
      </c>
      <c r="V439" s="95">
        <v>45657</v>
      </c>
      <c r="W439" s="95">
        <v>45657</v>
      </c>
      <c r="X439" s="81" t="s">
        <v>1580</v>
      </c>
      <c r="Y439" s="99" t="s">
        <v>403</v>
      </c>
      <c r="Z439" s="69"/>
      <c r="AA439" s="34">
        <v>0</v>
      </c>
      <c r="AB439" s="34">
        <v>0</v>
      </c>
      <c r="AC439" s="35">
        <v>0</v>
      </c>
      <c r="AD439" s="40" t="s">
        <v>2815</v>
      </c>
      <c r="AE439" s="79">
        <v>2024</v>
      </c>
    </row>
    <row r="440" spans="1:31" ht="195" x14ac:dyDescent="0.35">
      <c r="A440" s="64" t="s">
        <v>317</v>
      </c>
      <c r="B440" s="70" t="s">
        <v>506</v>
      </c>
      <c r="C440" s="70" t="s">
        <v>63</v>
      </c>
      <c r="D440" s="70" t="s">
        <v>526</v>
      </c>
      <c r="E440" s="68" t="s">
        <v>1977</v>
      </c>
      <c r="F440" s="95">
        <v>45604</v>
      </c>
      <c r="G440" s="65" t="s">
        <v>150</v>
      </c>
      <c r="H440" s="94" t="s">
        <v>1978</v>
      </c>
      <c r="I440" s="44">
        <v>178500000</v>
      </c>
      <c r="J440" s="97" t="s">
        <v>84</v>
      </c>
      <c r="K440" s="73">
        <v>901257964</v>
      </c>
      <c r="L440" s="65" t="s">
        <v>117</v>
      </c>
      <c r="M440" s="70" t="s">
        <v>1979</v>
      </c>
      <c r="N440" s="68" t="s">
        <v>357</v>
      </c>
      <c r="O440" s="3"/>
      <c r="P440" s="74">
        <f>+Tabla1513[[#This Row],[VALOR INICIAL DEL CONTRATO CON IVA]]+Tabla1513[[#This Row],[VALOR DE LAS ADICIONES CON IVA]]</f>
        <v>178500000</v>
      </c>
      <c r="Q440" s="45">
        <v>364</v>
      </c>
      <c r="R440" s="68" t="s">
        <v>357</v>
      </c>
      <c r="S440" s="75"/>
      <c r="T440" s="76" t="s">
        <v>357</v>
      </c>
      <c r="U440" s="95">
        <v>45604</v>
      </c>
      <c r="V440" s="95">
        <v>45968</v>
      </c>
      <c r="W440" s="95">
        <v>45968</v>
      </c>
      <c r="X440" s="81" t="s">
        <v>492</v>
      </c>
      <c r="Y440" s="99" t="s">
        <v>308</v>
      </c>
      <c r="Z440" s="69"/>
      <c r="AA440" s="34">
        <v>0.16</v>
      </c>
      <c r="AB440" s="34">
        <v>0.16</v>
      </c>
      <c r="AC440" s="35">
        <v>0</v>
      </c>
      <c r="AD440" s="40"/>
      <c r="AE440" s="79">
        <v>2024</v>
      </c>
    </row>
    <row r="441" spans="1:31" ht="78" x14ac:dyDescent="0.35">
      <c r="A441" s="64" t="s">
        <v>317</v>
      </c>
      <c r="B441" s="70" t="s">
        <v>11</v>
      </c>
      <c r="C441" s="70" t="s">
        <v>20</v>
      </c>
      <c r="D441" s="70" t="s">
        <v>526</v>
      </c>
      <c r="E441" s="68" t="s">
        <v>1980</v>
      </c>
      <c r="F441" s="95">
        <v>45604</v>
      </c>
      <c r="G441" s="65" t="s">
        <v>150</v>
      </c>
      <c r="H441" s="94" t="s">
        <v>1982</v>
      </c>
      <c r="I441" s="44">
        <v>3808000</v>
      </c>
      <c r="J441" s="97" t="s">
        <v>84</v>
      </c>
      <c r="K441" s="73">
        <v>860033169</v>
      </c>
      <c r="L441" s="65" t="s">
        <v>120</v>
      </c>
      <c r="M441" s="70" t="s">
        <v>1983</v>
      </c>
      <c r="N441" s="68" t="s">
        <v>357</v>
      </c>
      <c r="O441" s="3"/>
      <c r="P441" s="74">
        <f>+Tabla1513[[#This Row],[VALOR INICIAL DEL CONTRATO CON IVA]]+Tabla1513[[#This Row],[VALOR DE LAS ADICIONES CON IVA]]</f>
        <v>3808000</v>
      </c>
      <c r="Q441" s="45">
        <v>2</v>
      </c>
      <c r="R441" s="68" t="s">
        <v>357</v>
      </c>
      <c r="S441" s="75"/>
      <c r="T441" s="76" t="s">
        <v>357</v>
      </c>
      <c r="U441" s="95">
        <v>45610</v>
      </c>
      <c r="V441" s="95">
        <v>45612</v>
      </c>
      <c r="W441" s="95">
        <v>45612</v>
      </c>
      <c r="X441" s="81" t="s">
        <v>500</v>
      </c>
      <c r="Y441" s="99" t="s">
        <v>520</v>
      </c>
      <c r="Z441" s="69"/>
      <c r="AA441" s="34">
        <v>1</v>
      </c>
      <c r="AB441" s="34">
        <v>1</v>
      </c>
      <c r="AC441" s="35">
        <v>3808000</v>
      </c>
      <c r="AD441" s="40"/>
      <c r="AE441" s="79">
        <v>2024</v>
      </c>
    </row>
    <row r="442" spans="1:31" ht="195" x14ac:dyDescent="0.35">
      <c r="A442" s="64" t="s">
        <v>317</v>
      </c>
      <c r="B442" s="70" t="s">
        <v>11</v>
      </c>
      <c r="C442" s="70" t="s">
        <v>20</v>
      </c>
      <c r="D442" s="70" t="s">
        <v>526</v>
      </c>
      <c r="E442" s="68" t="s">
        <v>2005</v>
      </c>
      <c r="F442" s="95">
        <v>45608</v>
      </c>
      <c r="G442" s="65" t="s">
        <v>150</v>
      </c>
      <c r="H442" s="94" t="s">
        <v>2006</v>
      </c>
      <c r="I442" s="44">
        <v>150000000</v>
      </c>
      <c r="J442" s="97" t="s">
        <v>84</v>
      </c>
      <c r="K442" s="73">
        <v>900643769</v>
      </c>
      <c r="L442" s="65" t="s">
        <v>123</v>
      </c>
      <c r="M442" s="70" t="s">
        <v>730</v>
      </c>
      <c r="N442" s="68" t="s">
        <v>357</v>
      </c>
      <c r="O442" s="3"/>
      <c r="P442" s="74">
        <f>+Tabla1513[[#This Row],[VALOR INICIAL DEL CONTRATO CON IVA]]+Tabla1513[[#This Row],[VALOR DE LAS ADICIONES CON IVA]]</f>
        <v>150000000</v>
      </c>
      <c r="Q442" s="45">
        <v>200</v>
      </c>
      <c r="R442" s="68" t="s">
        <v>357</v>
      </c>
      <c r="S442" s="75"/>
      <c r="T442" s="76" t="s">
        <v>357</v>
      </c>
      <c r="U442" s="95">
        <v>45608</v>
      </c>
      <c r="V442" s="95">
        <v>45808</v>
      </c>
      <c r="W442" s="95">
        <v>45808</v>
      </c>
      <c r="X442" s="81" t="s">
        <v>500</v>
      </c>
      <c r="Y442" s="99" t="s">
        <v>308</v>
      </c>
      <c r="Z442" s="69"/>
      <c r="AA442" s="34">
        <v>0.42</v>
      </c>
      <c r="AB442" s="34">
        <v>0.31</v>
      </c>
      <c r="AC442" s="35">
        <v>46343473</v>
      </c>
      <c r="AD442" s="40" t="s">
        <v>2816</v>
      </c>
      <c r="AE442" s="79">
        <v>2024</v>
      </c>
    </row>
    <row r="443" spans="1:31" ht="182" x14ac:dyDescent="0.35">
      <c r="A443" s="64" t="s">
        <v>317</v>
      </c>
      <c r="B443" s="70" t="s">
        <v>11</v>
      </c>
      <c r="C443" s="70" t="s">
        <v>12</v>
      </c>
      <c r="D443" s="70" t="s">
        <v>526</v>
      </c>
      <c r="E443" s="68" t="s">
        <v>2007</v>
      </c>
      <c r="F443" s="95">
        <v>45609</v>
      </c>
      <c r="G443" s="65" t="s">
        <v>150</v>
      </c>
      <c r="H443" s="94" t="s">
        <v>2008</v>
      </c>
      <c r="I443" s="80">
        <v>42840000</v>
      </c>
      <c r="J443" s="97" t="s">
        <v>84</v>
      </c>
      <c r="K443" s="73">
        <v>900517262</v>
      </c>
      <c r="L443" s="65" t="s">
        <v>120</v>
      </c>
      <c r="M443" s="70" t="s">
        <v>2009</v>
      </c>
      <c r="N443" s="68" t="s">
        <v>357</v>
      </c>
      <c r="O443" s="3"/>
      <c r="P443" s="74">
        <f>+Tabla1513[[#This Row],[VALOR INICIAL DEL CONTRATO CON IVA]]+Tabla1513[[#This Row],[VALOR DE LAS ADICIONES CON IVA]]</f>
        <v>42840000</v>
      </c>
      <c r="Q443" s="45">
        <v>48</v>
      </c>
      <c r="R443" s="68" t="s">
        <v>306</v>
      </c>
      <c r="S443" s="75">
        <v>365</v>
      </c>
      <c r="T443" s="76" t="s">
        <v>357</v>
      </c>
      <c r="U443" s="95">
        <v>45609</v>
      </c>
      <c r="V443" s="95">
        <v>45657</v>
      </c>
      <c r="W443" s="95">
        <v>46022</v>
      </c>
      <c r="X443" s="81" t="s">
        <v>538</v>
      </c>
      <c r="Y443" s="99" t="s">
        <v>308</v>
      </c>
      <c r="Z443" s="69"/>
      <c r="AA443" s="34">
        <v>0.12</v>
      </c>
      <c r="AB443" s="34">
        <v>0.60419999999999996</v>
      </c>
      <c r="AC443" s="35">
        <v>25882500</v>
      </c>
      <c r="AD443" s="36" t="s">
        <v>2513</v>
      </c>
      <c r="AE443" s="79">
        <v>2024</v>
      </c>
    </row>
    <row r="444" spans="1:31" ht="169" x14ac:dyDescent="0.35">
      <c r="A444" s="64" t="s">
        <v>317</v>
      </c>
      <c r="B444" s="70" t="s">
        <v>506</v>
      </c>
      <c r="C444" s="70" t="s">
        <v>63</v>
      </c>
      <c r="D444" s="70" t="s">
        <v>526</v>
      </c>
      <c r="E444" s="68" t="s">
        <v>1981</v>
      </c>
      <c r="F444" s="95">
        <v>45609</v>
      </c>
      <c r="G444" s="65" t="s">
        <v>150</v>
      </c>
      <c r="H444" s="94" t="s">
        <v>1985</v>
      </c>
      <c r="I444" s="44">
        <v>178500000</v>
      </c>
      <c r="J444" s="97" t="s">
        <v>84</v>
      </c>
      <c r="K444" s="73">
        <v>900713651</v>
      </c>
      <c r="L444" s="65" t="s">
        <v>91</v>
      </c>
      <c r="M444" s="70" t="s">
        <v>1984</v>
      </c>
      <c r="N444" s="68" t="s">
        <v>357</v>
      </c>
      <c r="O444" s="3"/>
      <c r="P444" s="74">
        <f>+Tabla1513[[#This Row],[VALOR INICIAL DEL CONTRATO CON IVA]]+Tabla1513[[#This Row],[VALOR DE LAS ADICIONES CON IVA]]</f>
        <v>178500000</v>
      </c>
      <c r="Q444" s="45">
        <v>365</v>
      </c>
      <c r="R444" s="68" t="s">
        <v>357</v>
      </c>
      <c r="S444" s="75"/>
      <c r="T444" s="76" t="s">
        <v>357</v>
      </c>
      <c r="U444" s="95">
        <v>45609</v>
      </c>
      <c r="V444" s="95">
        <v>45974</v>
      </c>
      <c r="W444" s="95">
        <v>45974</v>
      </c>
      <c r="X444" s="81" t="s">
        <v>492</v>
      </c>
      <c r="Y444" s="99" t="s">
        <v>308</v>
      </c>
      <c r="Z444" s="69"/>
      <c r="AA444" s="34">
        <v>0.16</v>
      </c>
      <c r="AB444" s="34">
        <v>0.16</v>
      </c>
      <c r="AC444" s="35">
        <v>0</v>
      </c>
      <c r="AD444" s="36" t="s">
        <v>2514</v>
      </c>
      <c r="AE444" s="79">
        <v>2024</v>
      </c>
    </row>
    <row r="445" spans="1:31" ht="117" x14ac:dyDescent="0.35">
      <c r="A445" s="64" t="s">
        <v>317</v>
      </c>
      <c r="B445" s="70" t="s">
        <v>31</v>
      </c>
      <c r="C445" s="70" t="s">
        <v>1988</v>
      </c>
      <c r="D445" s="70" t="s">
        <v>526</v>
      </c>
      <c r="E445" s="68" t="s">
        <v>2010</v>
      </c>
      <c r="F445" s="95">
        <v>45610</v>
      </c>
      <c r="G445" s="65" t="s">
        <v>150</v>
      </c>
      <c r="H445" s="94" t="s">
        <v>2013</v>
      </c>
      <c r="I445" s="44">
        <v>478004426</v>
      </c>
      <c r="J445" s="97" t="s">
        <v>84</v>
      </c>
      <c r="K445" s="73">
        <v>800103052</v>
      </c>
      <c r="L445" s="65" t="s">
        <v>120</v>
      </c>
      <c r="M445" s="70" t="s">
        <v>619</v>
      </c>
      <c r="N445" s="68" t="s">
        <v>357</v>
      </c>
      <c r="O445" s="3"/>
      <c r="P445" s="74">
        <f>+Tabla1513[[#This Row],[VALOR INICIAL DEL CONTRATO CON IVA]]+Tabla1513[[#This Row],[VALOR DE LAS ADICIONES CON IVA]]</f>
        <v>478004426</v>
      </c>
      <c r="Q445" s="45">
        <v>729</v>
      </c>
      <c r="R445" s="68" t="s">
        <v>357</v>
      </c>
      <c r="S445" s="75"/>
      <c r="T445" s="76" t="s">
        <v>357</v>
      </c>
      <c r="U445" s="95">
        <v>45717</v>
      </c>
      <c r="V445" s="95">
        <v>46446</v>
      </c>
      <c r="W445" s="95">
        <v>46446</v>
      </c>
      <c r="X445" s="81" t="s">
        <v>496</v>
      </c>
      <c r="Y445" s="99" t="s">
        <v>308</v>
      </c>
      <c r="Z445" s="69"/>
      <c r="AA445" s="34">
        <v>0</v>
      </c>
      <c r="AB445" s="34">
        <v>0</v>
      </c>
      <c r="AC445" s="35">
        <v>0</v>
      </c>
      <c r="AD445" s="40" t="s">
        <v>2817</v>
      </c>
      <c r="AE445" s="79">
        <v>2024</v>
      </c>
    </row>
    <row r="446" spans="1:31" ht="195" x14ac:dyDescent="0.35">
      <c r="A446" s="64" t="s">
        <v>317</v>
      </c>
      <c r="B446" s="70" t="s">
        <v>506</v>
      </c>
      <c r="C446" s="70" t="s">
        <v>63</v>
      </c>
      <c r="D446" s="70" t="s">
        <v>526</v>
      </c>
      <c r="E446" s="68" t="s">
        <v>2011</v>
      </c>
      <c r="F446" s="95">
        <v>45611</v>
      </c>
      <c r="G446" s="65" t="s">
        <v>150</v>
      </c>
      <c r="H446" s="94" t="s">
        <v>1606</v>
      </c>
      <c r="I446" s="44">
        <v>178500000</v>
      </c>
      <c r="J446" s="97" t="s">
        <v>84</v>
      </c>
      <c r="K446" s="73">
        <v>830094544</v>
      </c>
      <c r="L446" s="65" t="s">
        <v>123</v>
      </c>
      <c r="M446" s="70" t="s">
        <v>2012</v>
      </c>
      <c r="N446" s="68" t="s">
        <v>357</v>
      </c>
      <c r="O446" s="3"/>
      <c r="P446" s="74">
        <f>+Tabla1513[[#This Row],[VALOR INICIAL DEL CONTRATO CON IVA]]+Tabla1513[[#This Row],[VALOR DE LAS ADICIONES CON IVA]]</f>
        <v>178500000</v>
      </c>
      <c r="Q446" s="45">
        <v>365</v>
      </c>
      <c r="R446" s="68" t="s">
        <v>357</v>
      </c>
      <c r="S446" s="75"/>
      <c r="T446" s="76" t="s">
        <v>357</v>
      </c>
      <c r="U446" s="95">
        <v>45611</v>
      </c>
      <c r="V446" s="95">
        <v>45976</v>
      </c>
      <c r="W446" s="95">
        <v>45976</v>
      </c>
      <c r="X446" s="81" t="s">
        <v>492</v>
      </c>
      <c r="Y446" s="99" t="s">
        <v>308</v>
      </c>
      <c r="Z446" s="69"/>
      <c r="AA446" s="34">
        <v>0.16</v>
      </c>
      <c r="AB446" s="34">
        <v>0.16</v>
      </c>
      <c r="AC446" s="35">
        <v>19335016</v>
      </c>
      <c r="AD446" s="36" t="s">
        <v>2515</v>
      </c>
      <c r="AE446" s="79">
        <v>2024</v>
      </c>
    </row>
    <row r="447" spans="1:31" ht="78" x14ac:dyDescent="0.35">
      <c r="A447" s="64" t="s">
        <v>317</v>
      </c>
      <c r="B447" s="70" t="s">
        <v>11</v>
      </c>
      <c r="C447" s="70" t="s">
        <v>19</v>
      </c>
      <c r="D447" s="70" t="s">
        <v>526</v>
      </c>
      <c r="E447" s="68" t="s">
        <v>2014</v>
      </c>
      <c r="F447" s="95">
        <v>45611</v>
      </c>
      <c r="G447" s="65" t="s">
        <v>150</v>
      </c>
      <c r="H447" s="94" t="s">
        <v>2016</v>
      </c>
      <c r="I447" s="80">
        <v>57339611</v>
      </c>
      <c r="J447" s="97" t="s">
        <v>84</v>
      </c>
      <c r="K447" s="73">
        <v>900094086</v>
      </c>
      <c r="L447" s="65" t="s">
        <v>85</v>
      </c>
      <c r="M447" s="70" t="s">
        <v>863</v>
      </c>
      <c r="N447" s="68" t="s">
        <v>357</v>
      </c>
      <c r="O447" s="3"/>
      <c r="P447" s="74">
        <f>+Tabla1513[[#This Row],[VALOR INICIAL DEL CONTRATO CON IVA]]+Tabla1513[[#This Row],[VALOR DE LAS ADICIONES CON IVA]]</f>
        <v>57339611</v>
      </c>
      <c r="Q447" s="45">
        <v>46</v>
      </c>
      <c r="R447" s="68" t="s">
        <v>357</v>
      </c>
      <c r="S447" s="75"/>
      <c r="T447" s="76" t="s">
        <v>357</v>
      </c>
      <c r="U447" s="95">
        <v>45611</v>
      </c>
      <c r="V447" s="95">
        <v>45657</v>
      </c>
      <c r="W447" s="95">
        <v>45657</v>
      </c>
      <c r="X447" s="81" t="s">
        <v>322</v>
      </c>
      <c r="Y447" s="99" t="s">
        <v>403</v>
      </c>
      <c r="Z447" s="69"/>
      <c r="AA447" s="34">
        <v>1</v>
      </c>
      <c r="AB447" s="34">
        <v>1</v>
      </c>
      <c r="AC447" s="35">
        <v>57339611</v>
      </c>
      <c r="AD447" s="40" t="s">
        <v>2818</v>
      </c>
      <c r="AE447" s="79">
        <v>2024</v>
      </c>
    </row>
    <row r="448" spans="1:31" ht="65" x14ac:dyDescent="0.35">
      <c r="A448" s="64" t="s">
        <v>317</v>
      </c>
      <c r="B448" s="70" t="s">
        <v>302</v>
      </c>
      <c r="C448" s="70" t="s">
        <v>27</v>
      </c>
      <c r="D448" s="70" t="s">
        <v>526</v>
      </c>
      <c r="E448" s="68" t="s">
        <v>2015</v>
      </c>
      <c r="F448" s="95">
        <v>45611</v>
      </c>
      <c r="G448" s="65" t="s">
        <v>113</v>
      </c>
      <c r="H448" s="94" t="s">
        <v>2017</v>
      </c>
      <c r="I448" s="80">
        <v>59806001</v>
      </c>
      <c r="J448" s="97" t="s">
        <v>84</v>
      </c>
      <c r="K448" s="73">
        <v>860508382</v>
      </c>
      <c r="L448" s="65" t="s">
        <v>85</v>
      </c>
      <c r="M448" s="70" t="s">
        <v>2018</v>
      </c>
      <c r="N448" s="68" t="s">
        <v>357</v>
      </c>
      <c r="O448" s="3"/>
      <c r="P448" s="74">
        <f>+Tabla1513[[#This Row],[VALOR INICIAL DEL CONTRATO CON IVA]]+Tabla1513[[#This Row],[VALOR DE LAS ADICIONES CON IVA]]</f>
        <v>59806001</v>
      </c>
      <c r="Q448" s="45">
        <v>46</v>
      </c>
      <c r="R448" s="68" t="s">
        <v>357</v>
      </c>
      <c r="S448" s="75"/>
      <c r="T448" s="76" t="s">
        <v>357</v>
      </c>
      <c r="U448" s="95">
        <v>45611</v>
      </c>
      <c r="V448" s="95">
        <v>45657</v>
      </c>
      <c r="W448" s="95">
        <v>45657</v>
      </c>
      <c r="X448" s="81" t="s">
        <v>694</v>
      </c>
      <c r="Y448" s="99" t="s">
        <v>520</v>
      </c>
      <c r="Z448" s="69"/>
      <c r="AA448" s="34">
        <v>1</v>
      </c>
      <c r="AB448" s="34">
        <v>1</v>
      </c>
      <c r="AC448" s="35">
        <v>59806000.880000003</v>
      </c>
      <c r="AD448" s="36" t="s">
        <v>2516</v>
      </c>
      <c r="AE448" s="79">
        <v>2024</v>
      </c>
    </row>
    <row r="449" spans="1:31" ht="104" x14ac:dyDescent="0.35">
      <c r="A449" s="64" t="s">
        <v>317</v>
      </c>
      <c r="B449" s="70" t="s">
        <v>11</v>
      </c>
      <c r="C449" s="70" t="s">
        <v>20</v>
      </c>
      <c r="D449" s="70" t="s">
        <v>526</v>
      </c>
      <c r="E449" s="68" t="s">
        <v>2019</v>
      </c>
      <c r="F449" s="95">
        <v>45611</v>
      </c>
      <c r="G449" s="65" t="s">
        <v>150</v>
      </c>
      <c r="H449" s="94" t="s">
        <v>2021</v>
      </c>
      <c r="I449" s="44">
        <v>19050000</v>
      </c>
      <c r="J449" s="97" t="s">
        <v>84</v>
      </c>
      <c r="K449" s="73">
        <v>860029503</v>
      </c>
      <c r="L449" s="65" t="s">
        <v>91</v>
      </c>
      <c r="M449" s="70" t="s">
        <v>2020</v>
      </c>
      <c r="N449" s="68" t="s">
        <v>357</v>
      </c>
      <c r="O449" s="3"/>
      <c r="P449" s="74">
        <f>+Tabla1513[[#This Row],[VALOR INICIAL DEL CONTRATO CON IVA]]+Tabla1513[[#This Row],[VALOR DE LAS ADICIONES CON IVA]]</f>
        <v>19050000</v>
      </c>
      <c r="Q449" s="45">
        <v>2</v>
      </c>
      <c r="R449" s="68" t="s">
        <v>357</v>
      </c>
      <c r="S449" s="75"/>
      <c r="T449" s="76" t="s">
        <v>357</v>
      </c>
      <c r="U449" s="95">
        <v>45616</v>
      </c>
      <c r="V449" s="95">
        <v>45618</v>
      </c>
      <c r="W449" s="95">
        <v>45618</v>
      </c>
      <c r="X449" s="81" t="s">
        <v>500</v>
      </c>
      <c r="Y449" s="99" t="s">
        <v>520</v>
      </c>
      <c r="Z449" s="69"/>
      <c r="AA449" s="34">
        <v>1</v>
      </c>
      <c r="AB449" s="34">
        <v>1</v>
      </c>
      <c r="AC449" s="35">
        <v>19050000</v>
      </c>
      <c r="AD449" s="40"/>
      <c r="AE449" s="79">
        <v>2024</v>
      </c>
    </row>
    <row r="450" spans="1:31" ht="104" x14ac:dyDescent="0.35">
      <c r="A450" s="64" t="s">
        <v>317</v>
      </c>
      <c r="B450" s="70" t="s">
        <v>11</v>
      </c>
      <c r="C450" s="70" t="s">
        <v>19</v>
      </c>
      <c r="D450" s="70" t="s">
        <v>526</v>
      </c>
      <c r="E450" s="68" t="s">
        <v>2022</v>
      </c>
      <c r="F450" s="95">
        <v>45611</v>
      </c>
      <c r="G450" s="65" t="s">
        <v>113</v>
      </c>
      <c r="H450" s="94" t="s">
        <v>2023</v>
      </c>
      <c r="I450" s="44">
        <v>3348000</v>
      </c>
      <c r="J450" s="97" t="s">
        <v>84</v>
      </c>
      <c r="K450" s="73">
        <v>901245493</v>
      </c>
      <c r="L450" s="65" t="s">
        <v>120</v>
      </c>
      <c r="M450" s="70" t="s">
        <v>2024</v>
      </c>
      <c r="N450" s="68" t="s">
        <v>357</v>
      </c>
      <c r="O450" s="3"/>
      <c r="P450" s="74">
        <f>+Tabla1513[[#This Row],[VALOR INICIAL DEL CONTRATO CON IVA]]+Tabla1513[[#This Row],[VALOR DE LAS ADICIONES CON IVA]]</f>
        <v>3348000</v>
      </c>
      <c r="Q450" s="45">
        <v>30</v>
      </c>
      <c r="R450" s="68" t="s">
        <v>357</v>
      </c>
      <c r="S450" s="75"/>
      <c r="T450" s="76" t="s">
        <v>357</v>
      </c>
      <c r="U450" s="95">
        <v>45611</v>
      </c>
      <c r="V450" s="95">
        <v>45641</v>
      </c>
      <c r="W450" s="95">
        <v>45641</v>
      </c>
      <c r="X450" s="81" t="s">
        <v>1564</v>
      </c>
      <c r="Y450" s="99" t="s">
        <v>520</v>
      </c>
      <c r="Z450" s="69"/>
      <c r="AA450" s="34">
        <v>1</v>
      </c>
      <c r="AB450" s="34">
        <v>1</v>
      </c>
      <c r="AC450" s="35">
        <v>3348000</v>
      </c>
      <c r="AD450" s="36" t="s">
        <v>2517</v>
      </c>
      <c r="AE450" s="79">
        <v>2024</v>
      </c>
    </row>
    <row r="451" spans="1:31" ht="65" x14ac:dyDescent="0.35">
      <c r="A451" s="64" t="s">
        <v>317</v>
      </c>
      <c r="B451" s="70" t="s">
        <v>302</v>
      </c>
      <c r="C451" s="70" t="s">
        <v>25</v>
      </c>
      <c r="D451" s="70" t="s">
        <v>397</v>
      </c>
      <c r="E451" s="68" t="s">
        <v>1986</v>
      </c>
      <c r="F451" s="95">
        <v>45621</v>
      </c>
      <c r="G451" s="65" t="s">
        <v>439</v>
      </c>
      <c r="H451" s="94" t="s">
        <v>1989</v>
      </c>
      <c r="I451" s="44">
        <v>20163149441</v>
      </c>
      <c r="J451" s="97" t="s">
        <v>84</v>
      </c>
      <c r="K451" s="73">
        <v>901882218</v>
      </c>
      <c r="L451" s="65" t="s">
        <v>85</v>
      </c>
      <c r="M451" s="70" t="s">
        <v>1990</v>
      </c>
      <c r="N451" s="68" t="s">
        <v>357</v>
      </c>
      <c r="O451" s="3"/>
      <c r="P451" s="74">
        <f>+Tabla1513[[#This Row],[VALOR INICIAL DEL CONTRATO CON IVA]]+Tabla1513[[#This Row],[VALOR DE LAS ADICIONES CON IVA]]</f>
        <v>20163149441</v>
      </c>
      <c r="Q451" s="45">
        <v>1095</v>
      </c>
      <c r="R451" s="68" t="s">
        <v>357</v>
      </c>
      <c r="S451" s="75"/>
      <c r="T451" s="76" t="s">
        <v>357</v>
      </c>
      <c r="U451" s="95">
        <v>45621</v>
      </c>
      <c r="V451" s="95">
        <v>46716</v>
      </c>
      <c r="W451" s="95">
        <v>46716</v>
      </c>
      <c r="X451" s="81" t="s">
        <v>441</v>
      </c>
      <c r="Y451" s="99" t="s">
        <v>308</v>
      </c>
      <c r="Z451" s="69"/>
      <c r="AA451" s="34">
        <v>0</v>
      </c>
      <c r="AB451" s="34">
        <v>0</v>
      </c>
      <c r="AC451" s="35">
        <v>0</v>
      </c>
      <c r="AD451" s="40"/>
      <c r="AE451" s="79">
        <v>2024</v>
      </c>
    </row>
    <row r="452" spans="1:31" ht="52" x14ac:dyDescent="0.35">
      <c r="A452" s="64" t="s">
        <v>317</v>
      </c>
      <c r="B452" s="70" t="s">
        <v>31</v>
      </c>
      <c r="C452" s="70" t="s">
        <v>1988</v>
      </c>
      <c r="D452" s="70" t="s">
        <v>526</v>
      </c>
      <c r="E452" s="68" t="s">
        <v>1987</v>
      </c>
      <c r="F452" s="95">
        <v>45622</v>
      </c>
      <c r="G452" s="65" t="s">
        <v>150</v>
      </c>
      <c r="H452" s="94" t="s">
        <v>1991</v>
      </c>
      <c r="I452" s="44">
        <v>20432760</v>
      </c>
      <c r="J452" s="97" t="s">
        <v>84</v>
      </c>
      <c r="K452" s="73">
        <v>800103052</v>
      </c>
      <c r="L452" s="65" t="s">
        <v>120</v>
      </c>
      <c r="M452" s="70" t="s">
        <v>619</v>
      </c>
      <c r="N452" s="68" t="s">
        <v>357</v>
      </c>
      <c r="O452" s="3"/>
      <c r="P452" s="74">
        <f>+Tabla1513[[#This Row],[VALOR INICIAL DEL CONTRATO CON IVA]]+Tabla1513[[#This Row],[VALOR DE LAS ADICIONES CON IVA]]</f>
        <v>20432760</v>
      </c>
      <c r="Q452" s="45">
        <v>729</v>
      </c>
      <c r="R452" s="68" t="s">
        <v>357</v>
      </c>
      <c r="S452" s="75"/>
      <c r="T452" s="76" t="s">
        <v>357</v>
      </c>
      <c r="U452" s="95">
        <v>45642</v>
      </c>
      <c r="V452" s="95">
        <v>46371</v>
      </c>
      <c r="W452" s="95">
        <v>46371</v>
      </c>
      <c r="X452" s="81" t="s">
        <v>496</v>
      </c>
      <c r="Y452" s="99" t="s">
        <v>308</v>
      </c>
      <c r="Z452" s="69"/>
      <c r="AA452" s="34">
        <v>6.1600000000000002E-2</v>
      </c>
      <c r="AB452" s="34">
        <v>1</v>
      </c>
      <c r="AC452" s="35">
        <v>20432760</v>
      </c>
      <c r="AD452" s="40" t="s">
        <v>2819</v>
      </c>
      <c r="AE452" s="79">
        <v>2024</v>
      </c>
    </row>
    <row r="453" spans="1:31" ht="91" x14ac:dyDescent="0.35">
      <c r="A453" s="64" t="s">
        <v>317</v>
      </c>
      <c r="B453" s="70" t="s">
        <v>31</v>
      </c>
      <c r="C453" s="70" t="s">
        <v>555</v>
      </c>
      <c r="D453" s="70" t="s">
        <v>526</v>
      </c>
      <c r="E453" s="68" t="s">
        <v>1992</v>
      </c>
      <c r="F453" s="95">
        <v>45621</v>
      </c>
      <c r="G453" s="65" t="s">
        <v>150</v>
      </c>
      <c r="H453" s="94" t="s">
        <v>1993</v>
      </c>
      <c r="I453" s="44">
        <v>7994420</v>
      </c>
      <c r="J453" s="97" t="s">
        <v>84</v>
      </c>
      <c r="K453" s="73">
        <v>900821624</v>
      </c>
      <c r="L453" s="65" t="s">
        <v>103</v>
      </c>
      <c r="M453" s="70" t="s">
        <v>1994</v>
      </c>
      <c r="N453" s="68" t="s">
        <v>357</v>
      </c>
      <c r="O453" s="3"/>
      <c r="P453" s="74">
        <f>+Tabla1513[[#This Row],[VALOR INICIAL DEL CONTRATO CON IVA]]+Tabla1513[[#This Row],[VALOR DE LAS ADICIONES CON IVA]]</f>
        <v>7994420</v>
      </c>
      <c r="Q453" s="45">
        <v>36</v>
      </c>
      <c r="R453" s="68" t="s">
        <v>357</v>
      </c>
      <c r="S453" s="75"/>
      <c r="T453" s="76" t="s">
        <v>357</v>
      </c>
      <c r="U453" s="95">
        <v>45621</v>
      </c>
      <c r="V453" s="95">
        <v>45657</v>
      </c>
      <c r="W453" s="95">
        <v>45657</v>
      </c>
      <c r="X453" s="81" t="s">
        <v>1580</v>
      </c>
      <c r="Y453" s="99" t="s">
        <v>520</v>
      </c>
      <c r="Z453" s="69"/>
      <c r="AA453" s="34">
        <v>0</v>
      </c>
      <c r="AB453" s="34">
        <v>0</v>
      </c>
      <c r="AC453" s="35">
        <v>0</v>
      </c>
      <c r="AD453" s="40" t="s">
        <v>2820</v>
      </c>
      <c r="AE453" s="79">
        <v>2024</v>
      </c>
    </row>
    <row r="454" spans="1:31" ht="130" x14ac:dyDescent="0.35">
      <c r="A454" s="64" t="s">
        <v>317</v>
      </c>
      <c r="B454" s="70" t="s">
        <v>433</v>
      </c>
      <c r="C454" s="70" t="s">
        <v>1619</v>
      </c>
      <c r="D454" s="70" t="s">
        <v>526</v>
      </c>
      <c r="E454" s="68" t="s">
        <v>2025</v>
      </c>
      <c r="F454" s="95">
        <v>45622</v>
      </c>
      <c r="G454" s="65" t="s">
        <v>150</v>
      </c>
      <c r="H454" s="94" t="s">
        <v>2026</v>
      </c>
      <c r="I454" s="44">
        <v>1500000000</v>
      </c>
      <c r="J454" s="97" t="s">
        <v>84</v>
      </c>
      <c r="K454" s="73">
        <v>830013802</v>
      </c>
      <c r="L454" s="65" t="s">
        <v>120</v>
      </c>
      <c r="M454" s="70" t="s">
        <v>2027</v>
      </c>
      <c r="N454" s="68" t="s">
        <v>357</v>
      </c>
      <c r="O454" s="3"/>
      <c r="P454" s="74">
        <f>+Tabla1513[[#This Row],[VALOR INICIAL DEL CONTRATO CON IVA]]+Tabla1513[[#This Row],[VALOR DE LAS ADICIONES CON IVA]]</f>
        <v>1500000000</v>
      </c>
      <c r="Q454" s="45">
        <v>365</v>
      </c>
      <c r="R454" s="68" t="s">
        <v>357</v>
      </c>
      <c r="S454" s="75"/>
      <c r="T454" s="76" t="s">
        <v>357</v>
      </c>
      <c r="U454" s="95">
        <v>45622</v>
      </c>
      <c r="V454" s="95">
        <v>45987</v>
      </c>
      <c r="W454" s="95">
        <v>45987</v>
      </c>
      <c r="X454" s="81" t="s">
        <v>1623</v>
      </c>
      <c r="Y454" s="99" t="s">
        <v>308</v>
      </c>
      <c r="Z454" s="69"/>
      <c r="AA454" s="34">
        <v>0</v>
      </c>
      <c r="AB454" s="34">
        <v>0</v>
      </c>
      <c r="AC454" s="35">
        <v>0</v>
      </c>
      <c r="AD454" s="40"/>
      <c r="AE454" s="79">
        <v>2024</v>
      </c>
    </row>
    <row r="455" spans="1:31" ht="104" x14ac:dyDescent="0.35">
      <c r="A455" s="64" t="s">
        <v>317</v>
      </c>
      <c r="B455" s="70" t="s">
        <v>302</v>
      </c>
      <c r="C455" s="70" t="s">
        <v>27</v>
      </c>
      <c r="D455" s="70" t="s">
        <v>397</v>
      </c>
      <c r="E455" s="68" t="s">
        <v>1995</v>
      </c>
      <c r="F455" s="95">
        <v>45622</v>
      </c>
      <c r="G455" s="65" t="s">
        <v>150</v>
      </c>
      <c r="H455" s="94" t="s">
        <v>1997</v>
      </c>
      <c r="I455" s="80">
        <v>3861114871</v>
      </c>
      <c r="J455" s="97" t="s">
        <v>84</v>
      </c>
      <c r="K455" s="73">
        <v>800000457</v>
      </c>
      <c r="L455" s="65" t="s">
        <v>108</v>
      </c>
      <c r="M455" s="70" t="s">
        <v>693</v>
      </c>
      <c r="N455" s="68" t="s">
        <v>357</v>
      </c>
      <c r="O455" s="3"/>
      <c r="P455" s="74">
        <f>+Tabla1513[[#This Row],[VALOR INICIAL DEL CONTRATO CON IVA]]+Tabla1513[[#This Row],[VALOR DE LAS ADICIONES CON IVA]]</f>
        <v>3861114871</v>
      </c>
      <c r="Q455" s="45">
        <v>547</v>
      </c>
      <c r="R455" s="68" t="s">
        <v>357</v>
      </c>
      <c r="S455" s="75"/>
      <c r="T455" s="76" t="s">
        <v>357</v>
      </c>
      <c r="U455" s="95">
        <v>45627</v>
      </c>
      <c r="V455" s="95">
        <v>46174</v>
      </c>
      <c r="W455" s="95">
        <v>46174</v>
      </c>
      <c r="X455" s="81" t="s">
        <v>694</v>
      </c>
      <c r="Y455" s="99" t="s">
        <v>308</v>
      </c>
      <c r="Z455" s="69"/>
      <c r="AA455" s="34">
        <v>9.6699999999999994E-2</v>
      </c>
      <c r="AB455" s="34">
        <v>9.6699999999999994E-2</v>
      </c>
      <c r="AC455" s="35">
        <v>373260935.75</v>
      </c>
      <c r="AD455" s="52" t="s">
        <v>2518</v>
      </c>
      <c r="AE455" s="79">
        <v>2024</v>
      </c>
    </row>
    <row r="456" spans="1:31" ht="101.5" x14ac:dyDescent="0.35">
      <c r="A456" s="64" t="s">
        <v>317</v>
      </c>
      <c r="B456" s="70" t="s">
        <v>31</v>
      </c>
      <c r="C456" s="70" t="s">
        <v>2001</v>
      </c>
      <c r="D456" s="70" t="s">
        <v>526</v>
      </c>
      <c r="E456" s="68" t="s">
        <v>1996</v>
      </c>
      <c r="F456" s="95">
        <v>45624</v>
      </c>
      <c r="G456" s="65" t="s">
        <v>150</v>
      </c>
      <c r="H456" s="94" t="s">
        <v>2651</v>
      </c>
      <c r="I456" s="44">
        <v>65000000</v>
      </c>
      <c r="J456" s="97" t="s">
        <v>84</v>
      </c>
      <c r="K456" s="73">
        <v>900032159</v>
      </c>
      <c r="L456" s="65" t="s">
        <v>108</v>
      </c>
      <c r="M456" s="70" t="s">
        <v>462</v>
      </c>
      <c r="N456" s="68" t="s">
        <v>357</v>
      </c>
      <c r="O456" s="3"/>
      <c r="P456" s="74">
        <f>+Tabla1513[[#This Row],[VALOR INICIAL DEL CONTRATO CON IVA]]+Tabla1513[[#This Row],[VALOR DE LAS ADICIONES CON IVA]]</f>
        <v>65000000</v>
      </c>
      <c r="Q456" s="45">
        <v>365</v>
      </c>
      <c r="R456" s="68" t="s">
        <v>357</v>
      </c>
      <c r="S456" s="75"/>
      <c r="T456" s="76" t="s">
        <v>357</v>
      </c>
      <c r="U456" s="95">
        <v>45624</v>
      </c>
      <c r="V456" s="95">
        <v>45989</v>
      </c>
      <c r="W456" s="95">
        <v>45989</v>
      </c>
      <c r="X456" s="81" t="s">
        <v>580</v>
      </c>
      <c r="Y456" s="99" t="s">
        <v>308</v>
      </c>
      <c r="Z456" s="69"/>
      <c r="AA456" s="34">
        <v>0</v>
      </c>
      <c r="AB456" s="34">
        <v>0</v>
      </c>
      <c r="AC456" s="35">
        <v>0</v>
      </c>
      <c r="AD456" s="40"/>
      <c r="AE456" s="79">
        <v>2024</v>
      </c>
    </row>
    <row r="457" spans="1:31" ht="65" x14ac:dyDescent="0.35">
      <c r="A457" s="64" t="s">
        <v>317</v>
      </c>
      <c r="B457" s="70" t="s">
        <v>302</v>
      </c>
      <c r="C457" s="70" t="s">
        <v>1834</v>
      </c>
      <c r="D457" s="70" t="s">
        <v>526</v>
      </c>
      <c r="E457" s="68" t="s">
        <v>1998</v>
      </c>
      <c r="F457" s="95">
        <v>45624</v>
      </c>
      <c r="G457" s="65" t="s">
        <v>150</v>
      </c>
      <c r="H457" s="94" t="s">
        <v>1999</v>
      </c>
      <c r="I457" s="44">
        <v>49266000</v>
      </c>
      <c r="J457" s="97" t="s">
        <v>84</v>
      </c>
      <c r="K457" s="73">
        <v>901535293</v>
      </c>
      <c r="L457" s="65" t="s">
        <v>114</v>
      </c>
      <c r="M457" s="70" t="s">
        <v>2000</v>
      </c>
      <c r="N457" s="68" t="s">
        <v>357</v>
      </c>
      <c r="O457" s="3"/>
      <c r="P457" s="74">
        <f>+Tabla1513[[#This Row],[VALOR INICIAL DEL CONTRATO CON IVA]]+Tabla1513[[#This Row],[VALOR DE LAS ADICIONES CON IVA]]</f>
        <v>49266000</v>
      </c>
      <c r="Q457" s="45">
        <v>33</v>
      </c>
      <c r="R457" s="68" t="s">
        <v>357</v>
      </c>
      <c r="S457" s="75"/>
      <c r="T457" s="76" t="s">
        <v>357</v>
      </c>
      <c r="U457" s="95">
        <v>45624</v>
      </c>
      <c r="V457" s="95">
        <v>45657</v>
      </c>
      <c r="W457" s="95">
        <v>45657</v>
      </c>
      <c r="X457" s="81" t="s">
        <v>722</v>
      </c>
      <c r="Y457" s="99" t="s">
        <v>520</v>
      </c>
      <c r="Z457" s="69"/>
      <c r="AA457" s="34">
        <v>1</v>
      </c>
      <c r="AB457" s="34">
        <v>1</v>
      </c>
      <c r="AC457" s="35">
        <v>0</v>
      </c>
      <c r="AD457" s="40"/>
      <c r="AE457" s="79">
        <v>2024</v>
      </c>
    </row>
    <row r="458" spans="1:31" ht="65" x14ac:dyDescent="0.35">
      <c r="A458" s="64" t="s">
        <v>317</v>
      </c>
      <c r="B458" s="70" t="s">
        <v>11</v>
      </c>
      <c r="C458" s="70" t="s">
        <v>19</v>
      </c>
      <c r="D458" s="70" t="s">
        <v>526</v>
      </c>
      <c r="E458" s="68" t="s">
        <v>2028</v>
      </c>
      <c r="F458" s="95">
        <v>45635</v>
      </c>
      <c r="G458" s="65" t="s">
        <v>150</v>
      </c>
      <c r="H458" s="94" t="s">
        <v>2033</v>
      </c>
      <c r="I458" s="44">
        <v>12640000</v>
      </c>
      <c r="J458" s="97" t="s">
        <v>84</v>
      </c>
      <c r="K458" s="73">
        <v>901568521</v>
      </c>
      <c r="L458" s="65" t="s">
        <v>97</v>
      </c>
      <c r="M458" s="70" t="s">
        <v>2030</v>
      </c>
      <c r="N458" s="68" t="s">
        <v>357</v>
      </c>
      <c r="O458" s="3"/>
      <c r="P458" s="74">
        <f>+Tabla1513[[#This Row],[VALOR INICIAL DEL CONTRATO CON IVA]]+Tabla1513[[#This Row],[VALOR DE LAS ADICIONES CON IVA]]</f>
        <v>12640000</v>
      </c>
      <c r="Q458" s="45">
        <v>15</v>
      </c>
      <c r="R458" s="68" t="s">
        <v>357</v>
      </c>
      <c r="S458" s="75"/>
      <c r="T458" s="76" t="s">
        <v>357</v>
      </c>
      <c r="U458" s="95">
        <v>45635</v>
      </c>
      <c r="V458" s="95">
        <v>45650</v>
      </c>
      <c r="W458" s="95">
        <v>45650</v>
      </c>
      <c r="X458" s="81" t="s">
        <v>417</v>
      </c>
      <c r="Y458" s="99" t="s">
        <v>520</v>
      </c>
      <c r="Z458" s="69"/>
      <c r="AA458" s="34">
        <v>1</v>
      </c>
      <c r="AB458" s="34">
        <v>0</v>
      </c>
      <c r="AC458" s="35">
        <v>0</v>
      </c>
      <c r="AD458" s="40"/>
      <c r="AE458" s="79">
        <v>2024</v>
      </c>
    </row>
    <row r="459" spans="1:31" ht="52" x14ac:dyDescent="0.35">
      <c r="A459" s="64" t="s">
        <v>317</v>
      </c>
      <c r="B459" s="70" t="s">
        <v>11</v>
      </c>
      <c r="C459" s="70" t="s">
        <v>20</v>
      </c>
      <c r="D459" s="70" t="s">
        <v>526</v>
      </c>
      <c r="E459" s="68" t="s">
        <v>2029</v>
      </c>
      <c r="F459" s="95">
        <v>45636</v>
      </c>
      <c r="G459" s="65" t="s">
        <v>150</v>
      </c>
      <c r="H459" s="94" t="s">
        <v>2031</v>
      </c>
      <c r="I459" s="44">
        <v>714000</v>
      </c>
      <c r="J459" s="97" t="s">
        <v>84</v>
      </c>
      <c r="K459" s="73">
        <v>860045255</v>
      </c>
      <c r="L459" s="65" t="s">
        <v>111</v>
      </c>
      <c r="M459" s="70" t="s">
        <v>2032</v>
      </c>
      <c r="N459" s="68" t="s">
        <v>357</v>
      </c>
      <c r="O459" s="3"/>
      <c r="P459" s="74">
        <f>+Tabla1513[[#This Row],[VALOR INICIAL DEL CONTRATO CON IVA]]+Tabla1513[[#This Row],[VALOR DE LAS ADICIONES CON IVA]]</f>
        <v>714000</v>
      </c>
      <c r="Q459" s="45">
        <v>0</v>
      </c>
      <c r="R459" s="68" t="s">
        <v>357</v>
      </c>
      <c r="S459" s="75"/>
      <c r="T459" s="76" t="s">
        <v>357</v>
      </c>
      <c r="U459" s="95">
        <v>45639</v>
      </c>
      <c r="V459" s="95">
        <v>45639</v>
      </c>
      <c r="W459" s="95">
        <v>45639</v>
      </c>
      <c r="X459" s="81" t="s">
        <v>500</v>
      </c>
      <c r="Y459" s="99" t="s">
        <v>520</v>
      </c>
      <c r="Z459" s="69"/>
      <c r="AA459" s="34">
        <v>1</v>
      </c>
      <c r="AB459" s="34">
        <v>1</v>
      </c>
      <c r="AC459" s="35">
        <v>714000</v>
      </c>
      <c r="AD459" s="40" t="s">
        <v>2821</v>
      </c>
      <c r="AE459" s="79">
        <v>2024</v>
      </c>
    </row>
    <row r="460" spans="1:31" ht="65" x14ac:dyDescent="0.35">
      <c r="A460" s="64" t="s">
        <v>317</v>
      </c>
      <c r="B460" s="70" t="s">
        <v>302</v>
      </c>
      <c r="C460" s="70" t="s">
        <v>1834</v>
      </c>
      <c r="D460" s="70" t="s">
        <v>526</v>
      </c>
      <c r="E460" s="68" t="s">
        <v>2034</v>
      </c>
      <c r="F460" s="95">
        <v>45644</v>
      </c>
      <c r="G460" s="65" t="s">
        <v>150</v>
      </c>
      <c r="H460" s="94" t="s">
        <v>2036</v>
      </c>
      <c r="I460" s="44">
        <v>13935079</v>
      </c>
      <c r="J460" s="97" t="s">
        <v>84</v>
      </c>
      <c r="K460" s="73">
        <v>800129465</v>
      </c>
      <c r="L460" s="65" t="s">
        <v>123</v>
      </c>
      <c r="M460" s="70" t="s">
        <v>2037</v>
      </c>
      <c r="N460" s="68" t="s">
        <v>357</v>
      </c>
      <c r="O460" s="3"/>
      <c r="P460" s="74">
        <f>+Tabla1513[[#This Row],[VALOR INICIAL DEL CONTRATO CON IVA]]+Tabla1513[[#This Row],[VALOR DE LAS ADICIONES CON IVA]]</f>
        <v>13935079</v>
      </c>
      <c r="Q460" s="45">
        <v>365</v>
      </c>
      <c r="R460" s="68" t="s">
        <v>357</v>
      </c>
      <c r="S460" s="75"/>
      <c r="T460" s="76" t="s">
        <v>357</v>
      </c>
      <c r="U460" s="95">
        <v>45644</v>
      </c>
      <c r="V460" s="95">
        <v>46009</v>
      </c>
      <c r="W460" s="95">
        <v>46009</v>
      </c>
      <c r="X460" s="81" t="s">
        <v>887</v>
      </c>
      <c r="Y460" s="99" t="s">
        <v>308</v>
      </c>
      <c r="Z460" s="69"/>
      <c r="AA460" s="34">
        <v>0.04</v>
      </c>
      <c r="AB460" s="34">
        <v>0.04</v>
      </c>
      <c r="AC460" s="35">
        <v>0</v>
      </c>
      <c r="AD460" s="40" t="s">
        <v>2822</v>
      </c>
      <c r="AE460" s="79">
        <v>2024</v>
      </c>
    </row>
    <row r="461" spans="1:31" ht="78" x14ac:dyDescent="0.35">
      <c r="A461" s="64" t="s">
        <v>317</v>
      </c>
      <c r="B461" s="70" t="s">
        <v>11</v>
      </c>
      <c r="C461" s="70" t="s">
        <v>19</v>
      </c>
      <c r="D461" s="70" t="s">
        <v>526</v>
      </c>
      <c r="E461" s="68" t="s">
        <v>2035</v>
      </c>
      <c r="F461" s="95">
        <v>45645</v>
      </c>
      <c r="G461" s="65" t="s">
        <v>142</v>
      </c>
      <c r="H461" s="94" t="s">
        <v>2038</v>
      </c>
      <c r="I461" s="44">
        <v>61379938</v>
      </c>
      <c r="J461" s="97" t="s">
        <v>84</v>
      </c>
      <c r="K461" s="73">
        <v>900259889</v>
      </c>
      <c r="L461" s="65" t="s">
        <v>120</v>
      </c>
      <c r="M461" s="70" t="s">
        <v>2039</v>
      </c>
      <c r="N461" s="68" t="s">
        <v>357</v>
      </c>
      <c r="O461" s="3"/>
      <c r="P461" s="74">
        <f>+Tabla1513[[#This Row],[VALOR INICIAL DEL CONTRATO CON IVA]]+Tabla1513[[#This Row],[VALOR DE LAS ADICIONES CON IVA]]</f>
        <v>61379938</v>
      </c>
      <c r="Q461" s="45">
        <v>1826</v>
      </c>
      <c r="R461" s="68" t="s">
        <v>357</v>
      </c>
      <c r="S461" s="75"/>
      <c r="T461" s="76" t="s">
        <v>357</v>
      </c>
      <c r="U461" s="95">
        <v>45645</v>
      </c>
      <c r="V461" s="95">
        <v>47471</v>
      </c>
      <c r="W461" s="95">
        <v>47471</v>
      </c>
      <c r="X461" s="81" t="s">
        <v>417</v>
      </c>
      <c r="Y461" s="99" t="s">
        <v>308</v>
      </c>
      <c r="Z461" s="69"/>
      <c r="AA461" s="34">
        <v>6.6E-3</v>
      </c>
      <c r="AB461" s="34">
        <v>0</v>
      </c>
      <c r="AC461" s="35">
        <v>0</v>
      </c>
      <c r="AD461" s="40" t="s">
        <v>2823</v>
      </c>
      <c r="AE461" s="79">
        <v>2024</v>
      </c>
    </row>
    <row r="462" spans="1:31" ht="78" x14ac:dyDescent="0.35">
      <c r="A462" s="64" t="s">
        <v>317</v>
      </c>
      <c r="B462" s="70" t="s">
        <v>31</v>
      </c>
      <c r="C462" s="70" t="s">
        <v>35</v>
      </c>
      <c r="D462" s="70" t="s">
        <v>526</v>
      </c>
      <c r="E462" s="68" t="s">
        <v>2040</v>
      </c>
      <c r="F462" s="95">
        <v>45646</v>
      </c>
      <c r="G462" s="65" t="s">
        <v>150</v>
      </c>
      <c r="H462" s="94" t="s">
        <v>2042</v>
      </c>
      <c r="I462" s="44">
        <v>34980494</v>
      </c>
      <c r="J462" s="97" t="s">
        <v>84</v>
      </c>
      <c r="K462" s="73">
        <v>800210453</v>
      </c>
      <c r="L462" s="65" t="s">
        <v>114</v>
      </c>
      <c r="M462" s="70" t="s">
        <v>2043</v>
      </c>
      <c r="N462" s="68" t="s">
        <v>357</v>
      </c>
      <c r="O462" s="3"/>
      <c r="P462" s="74">
        <f>+Tabla1513[[#This Row],[VALOR INICIAL DEL CONTRATO CON IVA]]+Tabla1513[[#This Row],[VALOR DE LAS ADICIONES CON IVA]]</f>
        <v>34980494</v>
      </c>
      <c r="Q462" s="45">
        <v>730</v>
      </c>
      <c r="R462" s="68" t="s">
        <v>357</v>
      </c>
      <c r="S462" s="75"/>
      <c r="T462" s="76" t="s">
        <v>357</v>
      </c>
      <c r="U462" s="95">
        <v>45646</v>
      </c>
      <c r="V462" s="95">
        <v>46376</v>
      </c>
      <c r="W462" s="95">
        <v>46376</v>
      </c>
      <c r="X462" s="81" t="s">
        <v>432</v>
      </c>
      <c r="Y462" s="99" t="s">
        <v>308</v>
      </c>
      <c r="Z462" s="69"/>
      <c r="AA462" s="34">
        <v>0</v>
      </c>
      <c r="AB462" s="34">
        <v>0</v>
      </c>
      <c r="AC462" s="35">
        <v>0</v>
      </c>
      <c r="AD462" s="40"/>
      <c r="AE462" s="79">
        <v>2024</v>
      </c>
    </row>
    <row r="463" spans="1:31" ht="195" x14ac:dyDescent="0.35">
      <c r="A463" s="64" t="s">
        <v>317</v>
      </c>
      <c r="B463" s="70" t="s">
        <v>4</v>
      </c>
      <c r="C463" s="70" t="s">
        <v>788</v>
      </c>
      <c r="D463" s="70" t="s">
        <v>526</v>
      </c>
      <c r="E463" s="68" t="s">
        <v>2041</v>
      </c>
      <c r="F463" s="95">
        <v>45652</v>
      </c>
      <c r="G463" s="65" t="s">
        <v>150</v>
      </c>
      <c r="H463" s="94" t="s">
        <v>2044</v>
      </c>
      <c r="I463" s="44">
        <v>472969676</v>
      </c>
      <c r="J463" s="97" t="s">
        <v>84</v>
      </c>
      <c r="K463" s="73">
        <v>900032159</v>
      </c>
      <c r="L463" s="65" t="s">
        <v>108</v>
      </c>
      <c r="M463" s="70" t="s">
        <v>462</v>
      </c>
      <c r="N463" s="68" t="s">
        <v>357</v>
      </c>
      <c r="O463" s="3"/>
      <c r="P463" s="74">
        <f>+Tabla1513[[#This Row],[VALOR INICIAL DEL CONTRATO CON IVA]]+Tabla1513[[#This Row],[VALOR DE LAS ADICIONES CON IVA]]</f>
        <v>472969676</v>
      </c>
      <c r="Q463" s="45">
        <v>730</v>
      </c>
      <c r="R463" s="68" t="s">
        <v>357</v>
      </c>
      <c r="S463" s="75"/>
      <c r="T463" s="76" t="s">
        <v>357</v>
      </c>
      <c r="U463" s="95">
        <v>45652</v>
      </c>
      <c r="V463" s="95">
        <v>46382</v>
      </c>
      <c r="W463" s="95">
        <v>46382</v>
      </c>
      <c r="X463" s="81" t="s">
        <v>1853</v>
      </c>
      <c r="Y463" s="99" t="s">
        <v>308</v>
      </c>
      <c r="Z463" s="69"/>
      <c r="AA463" s="34">
        <v>0</v>
      </c>
      <c r="AB463" s="34">
        <v>0</v>
      </c>
      <c r="AC463" s="35">
        <v>0</v>
      </c>
      <c r="AD463" s="40"/>
      <c r="AE463" s="79">
        <v>2024</v>
      </c>
    </row>
    <row r="464" spans="1:31" ht="91" x14ac:dyDescent="0.35">
      <c r="A464" s="64" t="s">
        <v>317</v>
      </c>
      <c r="B464" s="70" t="s">
        <v>31</v>
      </c>
      <c r="C464" s="70" t="s">
        <v>555</v>
      </c>
      <c r="D464" s="70" t="s">
        <v>526</v>
      </c>
      <c r="E464" s="68" t="s">
        <v>2045</v>
      </c>
      <c r="F464" s="95">
        <v>45652</v>
      </c>
      <c r="G464" s="65" t="s">
        <v>150</v>
      </c>
      <c r="H464" s="94" t="s">
        <v>2046</v>
      </c>
      <c r="I464" s="44">
        <v>15850000</v>
      </c>
      <c r="J464" s="97" t="s">
        <v>84</v>
      </c>
      <c r="K464" s="73">
        <v>901033334</v>
      </c>
      <c r="L464" s="65" t="s">
        <v>111</v>
      </c>
      <c r="M464" s="70" t="s">
        <v>2047</v>
      </c>
      <c r="N464" s="68" t="s">
        <v>357</v>
      </c>
      <c r="O464" s="3"/>
      <c r="P464" s="74">
        <f>+Tabla1513[[#This Row],[VALOR INICIAL DEL CONTRATO CON IVA]]+Tabla1513[[#This Row],[VALOR DE LAS ADICIONES CON IVA]]</f>
        <v>15850000</v>
      </c>
      <c r="Q464" s="45">
        <v>365</v>
      </c>
      <c r="R464" s="68" t="s">
        <v>357</v>
      </c>
      <c r="S464" s="75"/>
      <c r="T464" s="76" t="s">
        <v>357</v>
      </c>
      <c r="U464" s="95">
        <v>45653</v>
      </c>
      <c r="V464" s="95">
        <v>46018</v>
      </c>
      <c r="W464" s="95">
        <v>46018</v>
      </c>
      <c r="X464" s="81" t="s">
        <v>1580</v>
      </c>
      <c r="Y464" s="99" t="s">
        <v>308</v>
      </c>
      <c r="Z464" s="69"/>
      <c r="AA464" s="34">
        <v>0</v>
      </c>
      <c r="AB464" s="34">
        <v>0</v>
      </c>
      <c r="AC464" s="35">
        <v>0</v>
      </c>
      <c r="AD464" s="40" t="s">
        <v>2824</v>
      </c>
      <c r="AE464" s="79">
        <v>2024</v>
      </c>
    </row>
    <row r="465" spans="1:31" ht="143" x14ac:dyDescent="0.35">
      <c r="A465" s="64" t="s">
        <v>317</v>
      </c>
      <c r="B465" s="70" t="s">
        <v>418</v>
      </c>
      <c r="C465" s="70" t="s">
        <v>2050</v>
      </c>
      <c r="D465" s="70" t="s">
        <v>526</v>
      </c>
      <c r="E465" s="68" t="s">
        <v>2048</v>
      </c>
      <c r="F465" s="95">
        <v>45657</v>
      </c>
      <c r="G465" s="65" t="s">
        <v>150</v>
      </c>
      <c r="H465" s="94" t="s">
        <v>2051</v>
      </c>
      <c r="I465" s="80">
        <v>236873433</v>
      </c>
      <c r="J465" s="97" t="s">
        <v>84</v>
      </c>
      <c r="K465" s="73">
        <v>800182091</v>
      </c>
      <c r="L465" s="65" t="s">
        <v>97</v>
      </c>
      <c r="M465" s="70" t="s">
        <v>2052</v>
      </c>
      <c r="N465" s="68" t="s">
        <v>357</v>
      </c>
      <c r="O465" s="3"/>
      <c r="P465" s="74">
        <f>+Tabla1513[[#This Row],[VALOR INICIAL DEL CONTRATO CON IVA]]+Tabla1513[[#This Row],[VALOR DE LAS ADICIONES CON IVA]]</f>
        <v>236873433</v>
      </c>
      <c r="Q465" s="45">
        <v>365</v>
      </c>
      <c r="R465" s="68" t="s">
        <v>357</v>
      </c>
      <c r="S465" s="75"/>
      <c r="T465" s="76" t="s">
        <v>357</v>
      </c>
      <c r="U465" s="95">
        <v>45658</v>
      </c>
      <c r="V465" s="95">
        <v>46023</v>
      </c>
      <c r="W465" s="95">
        <v>46023</v>
      </c>
      <c r="X465" s="81" t="s">
        <v>1738</v>
      </c>
      <c r="Y465" s="99" t="s">
        <v>308</v>
      </c>
      <c r="Z465" s="69"/>
      <c r="AA465" s="34">
        <v>0</v>
      </c>
      <c r="AB465" s="34">
        <v>0</v>
      </c>
      <c r="AC465" s="35">
        <v>55524284.43</v>
      </c>
      <c r="AD465" s="36" t="s">
        <v>2519</v>
      </c>
      <c r="AE465" s="79">
        <v>2024</v>
      </c>
    </row>
    <row r="466" spans="1:31" ht="143" x14ac:dyDescent="0.35">
      <c r="A466" s="64" t="s">
        <v>317</v>
      </c>
      <c r="B466" s="70" t="s">
        <v>11</v>
      </c>
      <c r="C466" s="70" t="s">
        <v>12</v>
      </c>
      <c r="D466" s="70" t="s">
        <v>526</v>
      </c>
      <c r="E466" s="68" t="s">
        <v>2049</v>
      </c>
      <c r="F466" s="95">
        <v>45652</v>
      </c>
      <c r="G466" s="65" t="s">
        <v>160</v>
      </c>
      <c r="H466" s="94" t="s">
        <v>2053</v>
      </c>
      <c r="I466" s="44">
        <v>79362003</v>
      </c>
      <c r="J466" s="97" t="s">
        <v>84</v>
      </c>
      <c r="K466" s="73">
        <v>860027404</v>
      </c>
      <c r="L466" s="65" t="s">
        <v>91</v>
      </c>
      <c r="M466" s="70" t="s">
        <v>987</v>
      </c>
      <c r="N466" s="68" t="s">
        <v>357</v>
      </c>
      <c r="O466" s="3"/>
      <c r="P466" s="74">
        <f>+Tabla1513[[#This Row],[VALOR INICIAL DEL CONTRATO CON IVA]]+Tabla1513[[#This Row],[VALOR DE LAS ADICIONES CON IVA]]</f>
        <v>79362003</v>
      </c>
      <c r="Q466" s="45">
        <v>364</v>
      </c>
      <c r="R466" s="68" t="s">
        <v>357</v>
      </c>
      <c r="S466" s="75"/>
      <c r="T466" s="76" t="s">
        <v>357</v>
      </c>
      <c r="U466" s="95">
        <v>45658</v>
      </c>
      <c r="V466" s="95">
        <v>46022</v>
      </c>
      <c r="W466" s="95">
        <v>46022</v>
      </c>
      <c r="X466" s="81" t="s">
        <v>402</v>
      </c>
      <c r="Y466" s="99" t="s">
        <v>308</v>
      </c>
      <c r="Z466" s="69"/>
      <c r="AA466" s="34">
        <v>0</v>
      </c>
      <c r="AB466" s="34">
        <v>0</v>
      </c>
      <c r="AC466" s="35">
        <v>0</v>
      </c>
      <c r="AD466" s="40" t="s">
        <v>2825</v>
      </c>
      <c r="AE466" s="79">
        <v>2024</v>
      </c>
    </row>
    <row r="467" spans="1:31" ht="143" x14ac:dyDescent="0.35">
      <c r="A467" s="64" t="s">
        <v>317</v>
      </c>
      <c r="B467" s="70" t="s">
        <v>11</v>
      </c>
      <c r="C467" s="65" t="s">
        <v>539</v>
      </c>
      <c r="D467" s="70" t="s">
        <v>526</v>
      </c>
      <c r="E467" s="68" t="s">
        <v>2054</v>
      </c>
      <c r="F467" s="95">
        <v>45649</v>
      </c>
      <c r="G467" s="65" t="s">
        <v>150</v>
      </c>
      <c r="H467" s="94" t="s">
        <v>2057</v>
      </c>
      <c r="I467" s="44">
        <v>61079515</v>
      </c>
      <c r="J467" s="97" t="s">
        <v>84</v>
      </c>
      <c r="K467" s="73">
        <v>800182091</v>
      </c>
      <c r="L467" s="65" t="s">
        <v>97</v>
      </c>
      <c r="M467" s="70" t="s">
        <v>2052</v>
      </c>
      <c r="N467" s="68" t="s">
        <v>357</v>
      </c>
      <c r="O467" s="3"/>
      <c r="P467" s="74">
        <f>+Tabla1513[[#This Row],[VALOR INICIAL DEL CONTRATO CON IVA]]+Tabla1513[[#This Row],[VALOR DE LAS ADICIONES CON IVA]]</f>
        <v>61079515</v>
      </c>
      <c r="Q467" s="45">
        <v>365</v>
      </c>
      <c r="R467" s="68" t="s">
        <v>357</v>
      </c>
      <c r="S467" s="75"/>
      <c r="T467" s="76" t="s">
        <v>357</v>
      </c>
      <c r="U467" s="95">
        <v>45649</v>
      </c>
      <c r="V467" s="95">
        <v>46014</v>
      </c>
      <c r="W467" s="95">
        <v>46014</v>
      </c>
      <c r="X467" s="81" t="s">
        <v>952</v>
      </c>
      <c r="Y467" s="99" t="s">
        <v>308</v>
      </c>
      <c r="Z467" s="69"/>
      <c r="AA467" s="34">
        <v>0</v>
      </c>
      <c r="AB467" s="34">
        <v>0</v>
      </c>
      <c r="AC467" s="35">
        <v>0</v>
      </c>
      <c r="AD467" s="40" t="s">
        <v>2826</v>
      </c>
      <c r="AE467" s="79">
        <v>2024</v>
      </c>
    </row>
    <row r="468" spans="1:31" ht="117" x14ac:dyDescent="0.35">
      <c r="A468" s="64" t="s">
        <v>317</v>
      </c>
      <c r="B468" s="70" t="s">
        <v>4</v>
      </c>
      <c r="C468" s="70" t="s">
        <v>788</v>
      </c>
      <c r="D468" s="70" t="s">
        <v>526</v>
      </c>
      <c r="E468" s="68" t="s">
        <v>2055</v>
      </c>
      <c r="F468" s="95">
        <v>45652</v>
      </c>
      <c r="G468" s="65" t="s">
        <v>150</v>
      </c>
      <c r="H468" s="94" t="s">
        <v>2056</v>
      </c>
      <c r="I468" s="44">
        <v>15812550</v>
      </c>
      <c r="J468" s="97" t="s">
        <v>84</v>
      </c>
      <c r="K468" s="73">
        <v>830144759</v>
      </c>
      <c r="L468" s="65" t="s">
        <v>85</v>
      </c>
      <c r="M468" s="70" t="s">
        <v>962</v>
      </c>
      <c r="N468" s="68" t="s">
        <v>357</v>
      </c>
      <c r="O468" s="3"/>
      <c r="P468" s="74">
        <f>+Tabla1513[[#This Row],[VALOR INICIAL DEL CONTRATO CON IVA]]+Tabla1513[[#This Row],[VALOR DE LAS ADICIONES CON IVA]]</f>
        <v>15812550</v>
      </c>
      <c r="Q468" s="45">
        <v>364</v>
      </c>
      <c r="R468" s="68" t="s">
        <v>357</v>
      </c>
      <c r="S468" s="75"/>
      <c r="T468" s="76" t="s">
        <v>357</v>
      </c>
      <c r="U468" s="95">
        <v>45658</v>
      </c>
      <c r="V468" s="95">
        <v>46022</v>
      </c>
      <c r="W468" s="95">
        <v>46022</v>
      </c>
      <c r="X468" s="81" t="s">
        <v>1853</v>
      </c>
      <c r="Y468" s="99" t="s">
        <v>308</v>
      </c>
      <c r="Z468" s="69"/>
      <c r="AA468" s="34">
        <v>0</v>
      </c>
      <c r="AB468" s="34">
        <v>0</v>
      </c>
      <c r="AC468" s="35">
        <v>0</v>
      </c>
      <c r="AD468" s="40"/>
      <c r="AE468" s="79">
        <v>2024</v>
      </c>
    </row>
    <row r="469" spans="1:31" ht="169" x14ac:dyDescent="0.35">
      <c r="A469" s="64" t="s">
        <v>317</v>
      </c>
      <c r="B469" s="70" t="s">
        <v>11</v>
      </c>
      <c r="C469" s="70" t="s">
        <v>19</v>
      </c>
      <c r="D469" s="70" t="s">
        <v>526</v>
      </c>
      <c r="E469" s="68" t="s">
        <v>2058</v>
      </c>
      <c r="F469" s="95">
        <v>45653</v>
      </c>
      <c r="G469" s="65" t="s">
        <v>150</v>
      </c>
      <c r="H469" s="94" t="s">
        <v>2060</v>
      </c>
      <c r="I469" s="80">
        <v>31130467</v>
      </c>
      <c r="J469" s="97" t="s">
        <v>84</v>
      </c>
      <c r="K469" s="73">
        <v>901004967</v>
      </c>
      <c r="L469" s="65" t="s">
        <v>103</v>
      </c>
      <c r="M469" s="70" t="s">
        <v>2061</v>
      </c>
      <c r="N469" s="68" t="s">
        <v>357</v>
      </c>
      <c r="O469" s="3"/>
      <c r="P469" s="74">
        <f>+Tabla1513[[#This Row],[VALOR INICIAL DEL CONTRATO CON IVA]]+Tabla1513[[#This Row],[VALOR DE LAS ADICIONES CON IVA]]</f>
        <v>31130467</v>
      </c>
      <c r="Q469" s="45">
        <v>729</v>
      </c>
      <c r="R469" s="68" t="s">
        <v>357</v>
      </c>
      <c r="S469" s="75"/>
      <c r="T469" s="76" t="s">
        <v>357</v>
      </c>
      <c r="U469" s="95">
        <v>45655</v>
      </c>
      <c r="V469" s="95">
        <v>46384</v>
      </c>
      <c r="W469" s="95">
        <v>46384</v>
      </c>
      <c r="X469" s="81" t="s">
        <v>1269</v>
      </c>
      <c r="Y469" s="99" t="s">
        <v>308</v>
      </c>
      <c r="Z469" s="69"/>
      <c r="AA469" s="34">
        <v>0</v>
      </c>
      <c r="AB469" s="34">
        <v>0</v>
      </c>
      <c r="AC469" s="35">
        <v>0</v>
      </c>
      <c r="AD469" s="40"/>
      <c r="AE469" s="79">
        <v>2024</v>
      </c>
    </row>
    <row r="470" spans="1:31" ht="91" x14ac:dyDescent="0.35">
      <c r="A470" s="64" t="s">
        <v>317</v>
      </c>
      <c r="B470" s="70" t="s">
        <v>11</v>
      </c>
      <c r="C470" s="70" t="s">
        <v>12</v>
      </c>
      <c r="D470" s="70" t="s">
        <v>526</v>
      </c>
      <c r="E470" s="68" t="s">
        <v>2059</v>
      </c>
      <c r="F470" s="95">
        <v>45653</v>
      </c>
      <c r="G470" s="65" t="s">
        <v>150</v>
      </c>
      <c r="H470" s="94" t="s">
        <v>2062</v>
      </c>
      <c r="I470" s="44">
        <v>161988750</v>
      </c>
      <c r="J470" s="97" t="s">
        <v>84</v>
      </c>
      <c r="K470" s="73">
        <v>860037707</v>
      </c>
      <c r="L470" s="65" t="s">
        <v>123</v>
      </c>
      <c r="M470" s="70" t="s">
        <v>2291</v>
      </c>
      <c r="N470" s="68" t="s">
        <v>357</v>
      </c>
      <c r="O470" s="3"/>
      <c r="P470" s="74">
        <f>+Tabla1513[[#This Row],[VALOR INICIAL DEL CONTRATO CON IVA]]+Tabla1513[[#This Row],[VALOR DE LAS ADICIONES CON IVA]]</f>
        <v>161988750</v>
      </c>
      <c r="Q470" s="45">
        <v>364</v>
      </c>
      <c r="R470" s="68" t="s">
        <v>357</v>
      </c>
      <c r="S470" s="75"/>
      <c r="T470" s="76" t="s">
        <v>357</v>
      </c>
      <c r="U470" s="95">
        <v>45658</v>
      </c>
      <c r="V470" s="95">
        <v>46022</v>
      </c>
      <c r="W470" s="95">
        <v>46022</v>
      </c>
      <c r="X470" s="81" t="s">
        <v>402</v>
      </c>
      <c r="Y470" s="99" t="s">
        <v>308</v>
      </c>
      <c r="Z470" s="69"/>
      <c r="AA470" s="34">
        <v>0</v>
      </c>
      <c r="AB470" s="34">
        <v>0</v>
      </c>
      <c r="AC470" s="35">
        <v>0</v>
      </c>
      <c r="AD470" s="40"/>
      <c r="AE470" s="79">
        <v>2024</v>
      </c>
    </row>
    <row r="471" spans="1:31" ht="104" x14ac:dyDescent="0.35">
      <c r="A471" s="64" t="s">
        <v>317</v>
      </c>
      <c r="B471" s="70" t="s">
        <v>409</v>
      </c>
      <c r="C471" s="70" t="s">
        <v>68</v>
      </c>
      <c r="D471" s="70" t="s">
        <v>526</v>
      </c>
      <c r="E471" s="68" t="s">
        <v>2063</v>
      </c>
      <c r="F471" s="95">
        <v>45653</v>
      </c>
      <c r="G471" s="65" t="s">
        <v>150</v>
      </c>
      <c r="H471" s="94" t="s">
        <v>2064</v>
      </c>
      <c r="I471" s="44">
        <v>62198920</v>
      </c>
      <c r="J471" s="97" t="s">
        <v>84</v>
      </c>
      <c r="K471" s="73">
        <v>800129465</v>
      </c>
      <c r="L471" s="65" t="s">
        <v>123</v>
      </c>
      <c r="M471" s="70" t="s">
        <v>886</v>
      </c>
      <c r="N471" s="68" t="s">
        <v>357</v>
      </c>
      <c r="O471" s="3"/>
      <c r="P471" s="74">
        <f>+Tabla1513[[#This Row],[VALOR INICIAL DEL CONTRATO CON IVA]]+Tabla1513[[#This Row],[VALOR DE LAS ADICIONES CON IVA]]</f>
        <v>62198920</v>
      </c>
      <c r="Q471" s="45">
        <v>364</v>
      </c>
      <c r="R471" s="68" t="s">
        <v>357</v>
      </c>
      <c r="S471" s="75"/>
      <c r="T471" s="76" t="s">
        <v>357</v>
      </c>
      <c r="U471" s="95">
        <v>45658</v>
      </c>
      <c r="V471" s="95">
        <v>46022</v>
      </c>
      <c r="W471" s="95">
        <v>46022</v>
      </c>
      <c r="X471" s="81" t="s">
        <v>519</v>
      </c>
      <c r="Y471" s="99" t="s">
        <v>308</v>
      </c>
      <c r="Z471" s="69"/>
      <c r="AA471" s="34">
        <v>0</v>
      </c>
      <c r="AB471" s="34">
        <v>0</v>
      </c>
      <c r="AC471" s="35">
        <v>0</v>
      </c>
      <c r="AD471" s="40" t="s">
        <v>2827</v>
      </c>
      <c r="AE471" s="79">
        <v>2024</v>
      </c>
    </row>
    <row r="472" spans="1:31" ht="143" x14ac:dyDescent="0.35">
      <c r="A472" s="64" t="s">
        <v>317</v>
      </c>
      <c r="B472" s="70" t="s">
        <v>31</v>
      </c>
      <c r="C472" s="70" t="s">
        <v>36</v>
      </c>
      <c r="D472" s="70" t="s">
        <v>397</v>
      </c>
      <c r="E472" s="68" t="s">
        <v>2065</v>
      </c>
      <c r="F472" s="95">
        <v>45656</v>
      </c>
      <c r="G472" s="65" t="s">
        <v>150</v>
      </c>
      <c r="H472" s="94" t="s">
        <v>2066</v>
      </c>
      <c r="I472" s="44">
        <v>1984841101</v>
      </c>
      <c r="J472" s="97" t="s">
        <v>84</v>
      </c>
      <c r="K472" s="73">
        <v>830079434</v>
      </c>
      <c r="L472" s="65" t="s">
        <v>108</v>
      </c>
      <c r="M472" s="70" t="s">
        <v>2292</v>
      </c>
      <c r="N472" s="68" t="s">
        <v>357</v>
      </c>
      <c r="O472" s="3"/>
      <c r="P472" s="74">
        <f>+Tabla1513[[#This Row],[VALOR INICIAL DEL CONTRATO CON IVA]]+Tabla1513[[#This Row],[VALOR DE LAS ADICIONES CON IVA]]</f>
        <v>1984841101</v>
      </c>
      <c r="Q472" s="45">
        <v>1094</v>
      </c>
      <c r="R472" s="68" t="s">
        <v>357</v>
      </c>
      <c r="S472" s="75"/>
      <c r="T472" s="76" t="s">
        <v>357</v>
      </c>
      <c r="U472" s="95">
        <v>45658</v>
      </c>
      <c r="V472" s="95">
        <v>46752</v>
      </c>
      <c r="W472" s="95">
        <v>46752</v>
      </c>
      <c r="X472" s="81" t="s">
        <v>2067</v>
      </c>
      <c r="Y472" s="99" t="s">
        <v>308</v>
      </c>
      <c r="Z472" s="69"/>
      <c r="AA472" s="34">
        <v>2.5999999999999999E-2</v>
      </c>
      <c r="AB472" s="34">
        <v>0</v>
      </c>
      <c r="AC472" s="35">
        <v>0</v>
      </c>
      <c r="AD472" s="40" t="s">
        <v>2828</v>
      </c>
      <c r="AE472" s="79">
        <v>2024</v>
      </c>
    </row>
    <row r="473" spans="1:31" ht="104" x14ac:dyDescent="0.35">
      <c r="A473" s="64" t="s">
        <v>317</v>
      </c>
      <c r="B473" s="70" t="s">
        <v>11</v>
      </c>
      <c r="C473" s="70" t="s">
        <v>19</v>
      </c>
      <c r="D473" s="70" t="s">
        <v>526</v>
      </c>
      <c r="E473" s="68" t="s">
        <v>2266</v>
      </c>
      <c r="F473" s="95">
        <v>45656</v>
      </c>
      <c r="G473" s="65" t="s">
        <v>142</v>
      </c>
      <c r="H473" s="94" t="s">
        <v>2267</v>
      </c>
      <c r="I473" s="44">
        <v>38844576</v>
      </c>
      <c r="J473" s="97" t="s">
        <v>84</v>
      </c>
      <c r="K473" s="73">
        <v>900077267</v>
      </c>
      <c r="L473" s="65" t="s">
        <v>111</v>
      </c>
      <c r="M473" s="70" t="s">
        <v>910</v>
      </c>
      <c r="N473" s="68" t="s">
        <v>357</v>
      </c>
      <c r="O473" s="3"/>
      <c r="P473" s="74">
        <f>+Tabla1513[[#This Row],[VALOR INICIAL DEL CONTRATO CON IVA]]+Tabla1513[[#This Row],[VALOR DE LAS ADICIONES CON IVA]]</f>
        <v>38844576</v>
      </c>
      <c r="Q473" s="45">
        <v>365</v>
      </c>
      <c r="R473" s="68" t="s">
        <v>357</v>
      </c>
      <c r="S473" s="75"/>
      <c r="T473" s="76" t="s">
        <v>357</v>
      </c>
      <c r="U473" s="95">
        <v>45656</v>
      </c>
      <c r="V473" s="95">
        <v>46021</v>
      </c>
      <c r="W473" s="95">
        <v>46021</v>
      </c>
      <c r="X473" s="81" t="s">
        <v>2268</v>
      </c>
      <c r="Y473" s="99" t="s">
        <v>308</v>
      </c>
      <c r="Z473" s="69"/>
      <c r="AA473" s="34">
        <v>0</v>
      </c>
      <c r="AB473" s="34">
        <v>0</v>
      </c>
      <c r="AC473" s="35">
        <v>0</v>
      </c>
      <c r="AD473" s="40" t="s">
        <v>2829</v>
      </c>
      <c r="AE473" s="79">
        <v>2024</v>
      </c>
    </row>
    <row r="474" spans="1:31" ht="117" x14ac:dyDescent="0.35">
      <c r="A474" s="64" t="s">
        <v>317</v>
      </c>
      <c r="B474" s="70" t="s">
        <v>11</v>
      </c>
      <c r="C474" s="70" t="s">
        <v>12</v>
      </c>
      <c r="D474" s="70" t="s">
        <v>526</v>
      </c>
      <c r="E474" s="68" t="s">
        <v>2269</v>
      </c>
      <c r="F474" s="95">
        <v>45656</v>
      </c>
      <c r="G474" s="65" t="s">
        <v>160</v>
      </c>
      <c r="H474" s="94" t="s">
        <v>2270</v>
      </c>
      <c r="I474" s="44">
        <v>8969801400</v>
      </c>
      <c r="J474" s="97" t="s">
        <v>84</v>
      </c>
      <c r="K474" s="73">
        <v>860026182</v>
      </c>
      <c r="L474" s="65" t="s">
        <v>111</v>
      </c>
      <c r="M474" s="70" t="s">
        <v>2271</v>
      </c>
      <c r="N474" s="68" t="s">
        <v>357</v>
      </c>
      <c r="O474" s="3"/>
      <c r="P474" s="74">
        <f>+Tabla1513[[#This Row],[VALOR INICIAL DEL CONTRATO CON IVA]]+Tabla1513[[#This Row],[VALOR DE LAS ADICIONES CON IVA]]</f>
        <v>8969801400</v>
      </c>
      <c r="Q474" s="45">
        <v>364</v>
      </c>
      <c r="R474" s="68" t="s">
        <v>357</v>
      </c>
      <c r="S474" s="75"/>
      <c r="T474" s="76" t="s">
        <v>357</v>
      </c>
      <c r="U474" s="95">
        <v>45658</v>
      </c>
      <c r="V474" s="95">
        <v>46022</v>
      </c>
      <c r="W474" s="95">
        <v>46022</v>
      </c>
      <c r="X474" s="81" t="s">
        <v>402</v>
      </c>
      <c r="Y474" s="99" t="s">
        <v>308</v>
      </c>
      <c r="Z474" s="69"/>
      <c r="AA474" s="34">
        <v>0</v>
      </c>
      <c r="AB474" s="34">
        <v>0</v>
      </c>
      <c r="AC474" s="35">
        <v>0</v>
      </c>
      <c r="AD474" s="40" t="s">
        <v>2830</v>
      </c>
      <c r="AE474" s="79">
        <v>2024</v>
      </c>
    </row>
    <row r="475" spans="1:31" ht="58" x14ac:dyDescent="0.35">
      <c r="A475" s="64" t="s">
        <v>317</v>
      </c>
      <c r="B475" s="70" t="s">
        <v>4</v>
      </c>
      <c r="C475" s="70" t="s">
        <v>788</v>
      </c>
      <c r="D475" s="70" t="s">
        <v>526</v>
      </c>
      <c r="E475" s="68" t="s">
        <v>2272</v>
      </c>
      <c r="F475" s="95">
        <v>45656</v>
      </c>
      <c r="G475" s="65" t="s">
        <v>150</v>
      </c>
      <c r="H475" s="94" t="s">
        <v>2274</v>
      </c>
      <c r="I475" s="44">
        <v>46789077</v>
      </c>
      <c r="J475" s="97" t="s">
        <v>84</v>
      </c>
      <c r="K475" s="73">
        <v>830099102</v>
      </c>
      <c r="L475" s="65" t="s">
        <v>91</v>
      </c>
      <c r="M475" s="70" t="s">
        <v>1054</v>
      </c>
      <c r="N475" s="68" t="s">
        <v>357</v>
      </c>
      <c r="O475" s="3"/>
      <c r="P475" s="74">
        <f>+Tabla1513[[#This Row],[VALOR INICIAL DEL CONTRATO CON IVA]]+Tabla1513[[#This Row],[VALOR DE LAS ADICIONES CON IVA]]</f>
        <v>46789077</v>
      </c>
      <c r="Q475" s="45">
        <v>365</v>
      </c>
      <c r="R475" s="68" t="s">
        <v>357</v>
      </c>
      <c r="S475" s="75"/>
      <c r="T475" s="76" t="s">
        <v>357</v>
      </c>
      <c r="U475" s="95">
        <v>45665</v>
      </c>
      <c r="V475" s="95">
        <v>46030</v>
      </c>
      <c r="W475" s="95">
        <v>46030</v>
      </c>
      <c r="X475" s="81" t="s">
        <v>1853</v>
      </c>
      <c r="Y475" s="99" t="s">
        <v>308</v>
      </c>
      <c r="Z475" s="69"/>
      <c r="AA475" s="34">
        <v>0</v>
      </c>
      <c r="AB475" s="34">
        <v>0</v>
      </c>
      <c r="AC475" s="35">
        <v>0</v>
      </c>
      <c r="AD475" s="40" t="s">
        <v>2831</v>
      </c>
      <c r="AE475" s="79">
        <v>2024</v>
      </c>
    </row>
    <row r="476" spans="1:31" ht="130" x14ac:dyDescent="0.35">
      <c r="A476" s="64" t="s">
        <v>317</v>
      </c>
      <c r="B476" s="70" t="s">
        <v>11</v>
      </c>
      <c r="C476" s="70" t="s">
        <v>20</v>
      </c>
      <c r="D476" s="70" t="s">
        <v>526</v>
      </c>
      <c r="E476" s="68" t="s">
        <v>2273</v>
      </c>
      <c r="F476" s="95">
        <v>45656</v>
      </c>
      <c r="G476" s="65" t="s">
        <v>150</v>
      </c>
      <c r="H476" s="94" t="s">
        <v>2275</v>
      </c>
      <c r="I476" s="44">
        <v>18661580</v>
      </c>
      <c r="J476" s="97" t="s">
        <v>84</v>
      </c>
      <c r="K476" s="73">
        <v>900059124</v>
      </c>
      <c r="L476" s="65" t="s">
        <v>108</v>
      </c>
      <c r="M476" s="70" t="s">
        <v>2276</v>
      </c>
      <c r="N476" s="68" t="s">
        <v>357</v>
      </c>
      <c r="O476" s="3"/>
      <c r="P476" s="74">
        <f>+Tabla1513[[#This Row],[VALOR INICIAL DEL CONTRATO CON IVA]]+Tabla1513[[#This Row],[VALOR DE LAS ADICIONES CON IVA]]</f>
        <v>18661580</v>
      </c>
      <c r="Q476" s="45">
        <v>730</v>
      </c>
      <c r="R476" s="68" t="s">
        <v>357</v>
      </c>
      <c r="S476" s="75"/>
      <c r="T476" s="76" t="s">
        <v>357</v>
      </c>
      <c r="U476" s="95">
        <v>45656</v>
      </c>
      <c r="V476" s="95">
        <v>46386</v>
      </c>
      <c r="W476" s="95">
        <v>46386</v>
      </c>
      <c r="X476" s="81" t="s">
        <v>500</v>
      </c>
      <c r="Y476" s="99" t="s">
        <v>308</v>
      </c>
      <c r="Z476" s="69"/>
      <c r="AA476" s="34">
        <v>0.01</v>
      </c>
      <c r="AB476" s="34">
        <v>0</v>
      </c>
      <c r="AC476" s="35">
        <v>0</v>
      </c>
      <c r="AD476" s="40" t="s">
        <v>2832</v>
      </c>
      <c r="AE476" s="79">
        <v>2024</v>
      </c>
    </row>
    <row r="477" spans="1:31" ht="39" x14ac:dyDescent="0.35">
      <c r="A477" s="64" t="s">
        <v>317</v>
      </c>
      <c r="B477" s="70" t="s">
        <v>11</v>
      </c>
      <c r="C477" s="70" t="s">
        <v>12</v>
      </c>
      <c r="D477" s="70" t="s">
        <v>526</v>
      </c>
      <c r="E477" s="68" t="s">
        <v>2277</v>
      </c>
      <c r="F477" s="95">
        <v>45657</v>
      </c>
      <c r="G477" s="65" t="s">
        <v>160</v>
      </c>
      <c r="H477" s="94" t="s">
        <v>2279</v>
      </c>
      <c r="I477" s="44">
        <v>1194609416</v>
      </c>
      <c r="J477" s="97" t="s">
        <v>84</v>
      </c>
      <c r="K477" s="73">
        <v>860026182</v>
      </c>
      <c r="L477" s="65" t="s">
        <v>111</v>
      </c>
      <c r="M477" s="70" t="s">
        <v>2271</v>
      </c>
      <c r="N477" s="68" t="s">
        <v>357</v>
      </c>
      <c r="O477" s="3"/>
      <c r="P477" s="74">
        <f>+Tabla1513[[#This Row],[VALOR INICIAL DEL CONTRATO CON IVA]]+Tabla1513[[#This Row],[VALOR DE LAS ADICIONES CON IVA]]</f>
        <v>1194609416</v>
      </c>
      <c r="Q477" s="45">
        <v>364</v>
      </c>
      <c r="R477" s="68" t="s">
        <v>357</v>
      </c>
      <c r="S477" s="75"/>
      <c r="T477" s="76" t="s">
        <v>357</v>
      </c>
      <c r="U477" s="95">
        <v>45658</v>
      </c>
      <c r="V477" s="95">
        <v>46022</v>
      </c>
      <c r="W477" s="95">
        <v>46022</v>
      </c>
      <c r="X477" s="81" t="s">
        <v>402</v>
      </c>
      <c r="Y477" s="99" t="s">
        <v>308</v>
      </c>
      <c r="Z477" s="69"/>
      <c r="AA477" s="34">
        <v>0</v>
      </c>
      <c r="AB477" s="34">
        <v>0</v>
      </c>
      <c r="AC477" s="35">
        <v>0</v>
      </c>
      <c r="AD477" s="40"/>
      <c r="AE477" s="79">
        <v>2024</v>
      </c>
    </row>
    <row r="478" spans="1:31" ht="52" x14ac:dyDescent="0.35">
      <c r="A478" s="64" t="s">
        <v>317</v>
      </c>
      <c r="B478" s="70" t="s">
        <v>11</v>
      </c>
      <c r="C478" s="70" t="s">
        <v>12</v>
      </c>
      <c r="D478" s="70" t="s">
        <v>526</v>
      </c>
      <c r="E478" s="68" t="s">
        <v>2278</v>
      </c>
      <c r="F478" s="95">
        <v>45657</v>
      </c>
      <c r="G478" s="65" t="s">
        <v>160</v>
      </c>
      <c r="H478" s="94" t="s">
        <v>2280</v>
      </c>
      <c r="I478" s="44">
        <v>240555315</v>
      </c>
      <c r="J478" s="97" t="s">
        <v>84</v>
      </c>
      <c r="K478" s="73">
        <v>860026182</v>
      </c>
      <c r="L478" s="65" t="s">
        <v>111</v>
      </c>
      <c r="M478" s="70" t="s">
        <v>2271</v>
      </c>
      <c r="N478" s="68" t="s">
        <v>357</v>
      </c>
      <c r="O478" s="3"/>
      <c r="P478" s="74">
        <f>+Tabla1513[[#This Row],[VALOR INICIAL DEL CONTRATO CON IVA]]+Tabla1513[[#This Row],[VALOR DE LAS ADICIONES CON IVA]]</f>
        <v>240555315</v>
      </c>
      <c r="Q478" s="45">
        <v>364</v>
      </c>
      <c r="R478" s="68" t="s">
        <v>357</v>
      </c>
      <c r="S478" s="75"/>
      <c r="T478" s="76" t="s">
        <v>357</v>
      </c>
      <c r="U478" s="95">
        <v>45658</v>
      </c>
      <c r="V478" s="95">
        <v>46022</v>
      </c>
      <c r="W478" s="95">
        <v>46022</v>
      </c>
      <c r="X478" s="81" t="s">
        <v>402</v>
      </c>
      <c r="Y478" s="99" t="s">
        <v>308</v>
      </c>
      <c r="Z478" s="69"/>
      <c r="AA478" s="34">
        <v>0</v>
      </c>
      <c r="AB478" s="34">
        <v>0</v>
      </c>
      <c r="AC478" s="35">
        <v>0</v>
      </c>
      <c r="AD478" s="40"/>
      <c r="AE478" s="79">
        <v>2024</v>
      </c>
    </row>
    <row r="479" spans="1:31" ht="65" x14ac:dyDescent="0.35">
      <c r="A479" s="64" t="s">
        <v>317</v>
      </c>
      <c r="B479" s="70" t="s">
        <v>418</v>
      </c>
      <c r="C479" s="70" t="s">
        <v>48</v>
      </c>
      <c r="D479" s="70" t="s">
        <v>526</v>
      </c>
      <c r="E479" s="68" t="s">
        <v>2281</v>
      </c>
      <c r="F479" s="95">
        <v>45656</v>
      </c>
      <c r="G479" s="65" t="s">
        <v>150</v>
      </c>
      <c r="H479" s="94" t="s">
        <v>2283</v>
      </c>
      <c r="I479" s="44">
        <v>29721701</v>
      </c>
      <c r="J479" s="97" t="s">
        <v>84</v>
      </c>
      <c r="K479" s="73">
        <v>900309191</v>
      </c>
      <c r="L479" s="65" t="s">
        <v>91</v>
      </c>
      <c r="M479" s="70" t="s">
        <v>2284</v>
      </c>
      <c r="N479" s="68" t="s">
        <v>357</v>
      </c>
      <c r="O479" s="3"/>
      <c r="P479" s="74">
        <f>+Tabla1513[[#This Row],[VALOR INICIAL DEL CONTRATO CON IVA]]+Tabla1513[[#This Row],[VALOR DE LAS ADICIONES CON IVA]]</f>
        <v>29721701</v>
      </c>
      <c r="Q479" s="45">
        <v>365</v>
      </c>
      <c r="R479" s="68" t="s">
        <v>357</v>
      </c>
      <c r="S479" s="75"/>
      <c r="T479" s="76" t="s">
        <v>357</v>
      </c>
      <c r="U479" s="95">
        <v>45656</v>
      </c>
      <c r="V479" s="95">
        <v>46021</v>
      </c>
      <c r="W479" s="95">
        <v>46021</v>
      </c>
      <c r="X479" s="81" t="s">
        <v>2286</v>
      </c>
      <c r="Y479" s="99" t="s">
        <v>308</v>
      </c>
      <c r="Z479" s="69"/>
      <c r="AA479" s="34">
        <v>1</v>
      </c>
      <c r="AB479" s="34">
        <v>0</v>
      </c>
      <c r="AC479" s="35">
        <v>0</v>
      </c>
      <c r="AD479" s="40" t="s">
        <v>2833</v>
      </c>
      <c r="AE479" s="79">
        <v>2024</v>
      </c>
    </row>
    <row r="480" spans="1:31" ht="91" x14ac:dyDescent="0.35">
      <c r="A480" s="64" t="s">
        <v>317</v>
      </c>
      <c r="B480" s="70" t="s">
        <v>418</v>
      </c>
      <c r="C480" s="70" t="s">
        <v>43</v>
      </c>
      <c r="D480" s="70" t="s">
        <v>526</v>
      </c>
      <c r="E480" s="68" t="s">
        <v>2282</v>
      </c>
      <c r="F480" s="95">
        <v>45657</v>
      </c>
      <c r="G480" s="65" t="s">
        <v>150</v>
      </c>
      <c r="H480" s="94" t="s">
        <v>2285</v>
      </c>
      <c r="I480" s="44">
        <v>2630970107</v>
      </c>
      <c r="J480" s="97" t="s">
        <v>84</v>
      </c>
      <c r="K480" s="73">
        <v>900032159</v>
      </c>
      <c r="L480" s="65" t="s">
        <v>108</v>
      </c>
      <c r="M480" s="70" t="s">
        <v>462</v>
      </c>
      <c r="N480" s="68" t="s">
        <v>357</v>
      </c>
      <c r="O480" s="3"/>
      <c r="P480" s="74">
        <f>+Tabla1513[[#This Row],[VALOR INICIAL DEL CONTRATO CON IVA]]+Tabla1513[[#This Row],[VALOR DE LAS ADICIONES CON IVA]]</f>
        <v>2630970107</v>
      </c>
      <c r="Q480" s="45">
        <v>1094</v>
      </c>
      <c r="R480" s="68" t="s">
        <v>357</v>
      </c>
      <c r="S480" s="75"/>
      <c r="T480" s="76" t="s">
        <v>357</v>
      </c>
      <c r="U480" s="95">
        <v>45658</v>
      </c>
      <c r="V480" s="95">
        <v>46752</v>
      </c>
      <c r="W480" s="95">
        <v>46752</v>
      </c>
      <c r="X480" s="81" t="s">
        <v>2286</v>
      </c>
      <c r="Y480" s="99" t="s">
        <v>308</v>
      </c>
      <c r="Z480" s="69"/>
      <c r="AA480" s="34">
        <v>0</v>
      </c>
      <c r="AB480" s="34">
        <v>0</v>
      </c>
      <c r="AC480" s="35">
        <v>0</v>
      </c>
      <c r="AD480" s="40" t="s">
        <v>2834</v>
      </c>
      <c r="AE480" s="79">
        <v>2024</v>
      </c>
    </row>
    <row r="481" spans="1:31" ht="58" x14ac:dyDescent="0.35">
      <c r="A481" s="64" t="s">
        <v>301</v>
      </c>
      <c r="B481" s="70" t="s">
        <v>302</v>
      </c>
      <c r="C481" s="65" t="s">
        <v>1883</v>
      </c>
      <c r="D481" s="70" t="s">
        <v>526</v>
      </c>
      <c r="E481" s="66" t="s">
        <v>1339</v>
      </c>
      <c r="F481" s="95">
        <v>45322</v>
      </c>
      <c r="G481" s="70" t="s">
        <v>88</v>
      </c>
      <c r="H481" s="94" t="s">
        <v>1340</v>
      </c>
      <c r="I481" s="44">
        <v>5856405</v>
      </c>
      <c r="J481" s="97" t="s">
        <v>96</v>
      </c>
      <c r="K481" s="73">
        <v>10113089</v>
      </c>
      <c r="L481" s="65"/>
      <c r="M481" s="70" t="s">
        <v>1341</v>
      </c>
      <c r="N481" s="68" t="s">
        <v>357</v>
      </c>
      <c r="O481" s="3"/>
      <c r="P481" s="74">
        <f>+Tabla1513[[#This Row],[VALOR INICIAL DEL CONTRATO CON IVA]]+Tabla1513[[#This Row],[VALOR DE LAS ADICIONES CON IVA]]</f>
        <v>5856405</v>
      </c>
      <c r="Q481" s="45">
        <v>182</v>
      </c>
      <c r="R481" s="68" t="s">
        <v>357</v>
      </c>
      <c r="S481" s="75"/>
      <c r="T481" s="76" t="s">
        <v>357</v>
      </c>
      <c r="U481" s="95">
        <v>45323</v>
      </c>
      <c r="V481" s="95">
        <v>45505</v>
      </c>
      <c r="W481" s="98">
        <v>45505</v>
      </c>
      <c r="X481" s="81" t="s">
        <v>331</v>
      </c>
      <c r="Y481" s="99" t="s">
        <v>520</v>
      </c>
      <c r="Z481" s="69"/>
      <c r="AA481" s="34">
        <v>1</v>
      </c>
      <c r="AB481" s="34">
        <v>0.81269999999999998</v>
      </c>
      <c r="AC481" s="35">
        <v>4760000</v>
      </c>
      <c r="AD481" s="40" t="s">
        <v>2520</v>
      </c>
      <c r="AE481" s="79">
        <v>2024</v>
      </c>
    </row>
    <row r="482" spans="1:31" ht="78" x14ac:dyDescent="0.35">
      <c r="A482" s="64" t="s">
        <v>301</v>
      </c>
      <c r="B482" s="70" t="s">
        <v>302</v>
      </c>
      <c r="C482" s="70" t="s">
        <v>1772</v>
      </c>
      <c r="D482" s="70" t="s">
        <v>526</v>
      </c>
      <c r="E482" s="66" t="s">
        <v>1342</v>
      </c>
      <c r="F482" s="95">
        <v>45321</v>
      </c>
      <c r="G482" s="65" t="s">
        <v>142</v>
      </c>
      <c r="H482" s="94" t="s">
        <v>1343</v>
      </c>
      <c r="I482" s="44">
        <v>7490284</v>
      </c>
      <c r="J482" s="97" t="s">
        <v>84</v>
      </c>
      <c r="K482" s="73">
        <v>890930614</v>
      </c>
      <c r="L482" s="65" t="s">
        <v>91</v>
      </c>
      <c r="M482" s="70" t="s">
        <v>1344</v>
      </c>
      <c r="N482" s="68" t="s">
        <v>357</v>
      </c>
      <c r="O482" s="3"/>
      <c r="P482" s="74">
        <f>+Tabla1513[[#This Row],[VALOR INICIAL DEL CONTRATO CON IVA]]+Tabla1513[[#This Row],[VALOR DE LAS ADICIONES CON IVA]]</f>
        <v>7490284</v>
      </c>
      <c r="Q482" s="45">
        <v>336</v>
      </c>
      <c r="R482" s="68" t="s">
        <v>357</v>
      </c>
      <c r="S482" s="75"/>
      <c r="T482" s="76" t="s">
        <v>357</v>
      </c>
      <c r="U482" s="95">
        <v>45321</v>
      </c>
      <c r="V482" s="95">
        <v>45657</v>
      </c>
      <c r="W482" s="98">
        <v>45657</v>
      </c>
      <c r="X482" s="81" t="s">
        <v>344</v>
      </c>
      <c r="Y482" s="99" t="s">
        <v>520</v>
      </c>
      <c r="Z482" s="69"/>
      <c r="AA482" s="34">
        <v>1</v>
      </c>
      <c r="AB482" s="34">
        <v>0.71</v>
      </c>
      <c r="AC482" s="35">
        <v>5318258</v>
      </c>
      <c r="AD482" s="40" t="s">
        <v>2521</v>
      </c>
      <c r="AE482" s="79">
        <v>2024</v>
      </c>
    </row>
    <row r="483" spans="1:31" ht="104" x14ac:dyDescent="0.35">
      <c r="A483" s="64" t="s">
        <v>301</v>
      </c>
      <c r="B483" s="70" t="s">
        <v>302</v>
      </c>
      <c r="C483" s="70" t="s">
        <v>1767</v>
      </c>
      <c r="D483" s="70" t="s">
        <v>526</v>
      </c>
      <c r="E483" s="66" t="s">
        <v>1345</v>
      </c>
      <c r="F483" s="95">
        <v>45320</v>
      </c>
      <c r="G483" s="65" t="s">
        <v>150</v>
      </c>
      <c r="H483" s="94" t="s">
        <v>1346</v>
      </c>
      <c r="I483" s="44">
        <v>3840000</v>
      </c>
      <c r="J483" s="97" t="s">
        <v>84</v>
      </c>
      <c r="K483" s="73">
        <v>800185306</v>
      </c>
      <c r="L483" s="65" t="s">
        <v>108</v>
      </c>
      <c r="M483" s="70" t="s">
        <v>1347</v>
      </c>
      <c r="N483" s="68" t="s">
        <v>357</v>
      </c>
      <c r="O483" s="3"/>
      <c r="P483" s="74">
        <f>+Tabla1513[[#This Row],[VALOR INICIAL DEL CONTRATO CON IVA]]+Tabla1513[[#This Row],[VALOR DE LAS ADICIONES CON IVA]]</f>
        <v>3840000</v>
      </c>
      <c r="Q483" s="45">
        <v>334</v>
      </c>
      <c r="R483" s="68" t="s">
        <v>357</v>
      </c>
      <c r="S483" s="75"/>
      <c r="T483" s="76" t="s">
        <v>357</v>
      </c>
      <c r="U483" s="95">
        <v>45323</v>
      </c>
      <c r="V483" s="95">
        <v>45657</v>
      </c>
      <c r="W483" s="98">
        <v>45657</v>
      </c>
      <c r="X483" s="81" t="s">
        <v>995</v>
      </c>
      <c r="Y483" s="99" t="s">
        <v>520</v>
      </c>
      <c r="Z483" s="69"/>
      <c r="AA483" s="34">
        <v>0.57999999999999996</v>
      </c>
      <c r="AB483" s="34">
        <v>0.4793</v>
      </c>
      <c r="AC483" s="35">
        <v>1840402</v>
      </c>
      <c r="AD483" s="40" t="s">
        <v>2522</v>
      </c>
      <c r="AE483" s="79">
        <v>2024</v>
      </c>
    </row>
    <row r="484" spans="1:31" ht="78" x14ac:dyDescent="0.35">
      <c r="A484" s="64" t="s">
        <v>301</v>
      </c>
      <c r="B484" s="70" t="s">
        <v>302</v>
      </c>
      <c r="C484" s="70" t="s">
        <v>2145</v>
      </c>
      <c r="D484" s="70" t="s">
        <v>526</v>
      </c>
      <c r="E484" s="66" t="s">
        <v>1348</v>
      </c>
      <c r="F484" s="95">
        <v>45322</v>
      </c>
      <c r="G484" s="70" t="s">
        <v>88</v>
      </c>
      <c r="H484" s="94" t="s">
        <v>1349</v>
      </c>
      <c r="I484" s="44">
        <v>5220000</v>
      </c>
      <c r="J484" s="97" t="s">
        <v>84</v>
      </c>
      <c r="K484" s="73">
        <v>810006362</v>
      </c>
      <c r="L484" s="65" t="s">
        <v>117</v>
      </c>
      <c r="M484" s="70" t="s">
        <v>1350</v>
      </c>
      <c r="N484" s="68" t="s">
        <v>357</v>
      </c>
      <c r="O484" s="3"/>
      <c r="P484" s="74">
        <f>+Tabla1513[[#This Row],[VALOR INICIAL DEL CONTRATO CON IVA]]+Tabla1513[[#This Row],[VALOR DE LAS ADICIONES CON IVA]]</f>
        <v>5220000</v>
      </c>
      <c r="Q484" s="45">
        <v>365</v>
      </c>
      <c r="R484" s="68" t="s">
        <v>357</v>
      </c>
      <c r="S484" s="75"/>
      <c r="T484" s="76" t="s">
        <v>357</v>
      </c>
      <c r="U484" s="95">
        <v>45323</v>
      </c>
      <c r="V484" s="95">
        <v>45688</v>
      </c>
      <c r="W484" s="98">
        <v>45688</v>
      </c>
      <c r="X484" s="110" t="s">
        <v>381</v>
      </c>
      <c r="Y484" s="99" t="s">
        <v>308</v>
      </c>
      <c r="Z484" s="69"/>
      <c r="AA484" s="34">
        <v>0.92</v>
      </c>
      <c r="AB484" s="34">
        <v>0.92</v>
      </c>
      <c r="AC484" s="35">
        <v>3479998</v>
      </c>
      <c r="AD484" s="40" t="s">
        <v>2523</v>
      </c>
      <c r="AE484" s="79">
        <v>2024</v>
      </c>
    </row>
    <row r="485" spans="1:31" ht="58" x14ac:dyDescent="0.35">
      <c r="A485" s="64" t="s">
        <v>301</v>
      </c>
      <c r="B485" s="70" t="s">
        <v>302</v>
      </c>
      <c r="C485" s="70" t="s">
        <v>1772</v>
      </c>
      <c r="D485" s="70" t="s">
        <v>526</v>
      </c>
      <c r="E485" s="66" t="s">
        <v>1352</v>
      </c>
      <c r="F485" s="95">
        <v>45322</v>
      </c>
      <c r="G485" s="70" t="s">
        <v>88</v>
      </c>
      <c r="H485" s="94" t="s">
        <v>1353</v>
      </c>
      <c r="I485" s="44">
        <v>16593146</v>
      </c>
      <c r="J485" s="97" t="s">
        <v>84</v>
      </c>
      <c r="K485" s="73">
        <v>811047095</v>
      </c>
      <c r="L485" s="65" t="s">
        <v>108</v>
      </c>
      <c r="M485" s="70" t="s">
        <v>1354</v>
      </c>
      <c r="N485" s="68" t="s">
        <v>357</v>
      </c>
      <c r="O485" s="3"/>
      <c r="P485" s="74">
        <f>+Tabla1513[[#This Row],[VALOR INICIAL DEL CONTRATO CON IVA]]+Tabla1513[[#This Row],[VALOR DE LAS ADICIONES CON IVA]]</f>
        <v>16593146</v>
      </c>
      <c r="Q485" s="45">
        <v>335</v>
      </c>
      <c r="R485" s="68" t="s">
        <v>357</v>
      </c>
      <c r="S485" s="75"/>
      <c r="T485" s="76" t="s">
        <v>357</v>
      </c>
      <c r="U485" s="95">
        <v>45322</v>
      </c>
      <c r="V485" s="95">
        <v>45657</v>
      </c>
      <c r="W485" s="98">
        <v>45657</v>
      </c>
      <c r="X485" s="81" t="s">
        <v>344</v>
      </c>
      <c r="Y485" s="99" t="s">
        <v>520</v>
      </c>
      <c r="Z485" s="69"/>
      <c r="AA485" s="34">
        <v>1</v>
      </c>
      <c r="AB485" s="34">
        <v>1</v>
      </c>
      <c r="AC485" s="35">
        <v>16593146</v>
      </c>
      <c r="AD485" s="40" t="s">
        <v>2524</v>
      </c>
      <c r="AE485" s="79">
        <v>2024</v>
      </c>
    </row>
    <row r="486" spans="1:31" ht="52" x14ac:dyDescent="0.35">
      <c r="A486" s="64" t="s">
        <v>301</v>
      </c>
      <c r="B486" s="70" t="s">
        <v>302</v>
      </c>
      <c r="C486" s="70" t="s">
        <v>1771</v>
      </c>
      <c r="D486" s="70" t="s">
        <v>526</v>
      </c>
      <c r="E486" s="66" t="s">
        <v>1355</v>
      </c>
      <c r="F486" s="95">
        <v>45323</v>
      </c>
      <c r="G486" s="65" t="s">
        <v>142</v>
      </c>
      <c r="H486" s="94" t="s">
        <v>1356</v>
      </c>
      <c r="I486" s="44">
        <v>9448786</v>
      </c>
      <c r="J486" s="97" t="s">
        <v>84</v>
      </c>
      <c r="K486" s="73">
        <v>801001100</v>
      </c>
      <c r="L486" s="65" t="s">
        <v>123</v>
      </c>
      <c r="M486" s="70" t="s">
        <v>1357</v>
      </c>
      <c r="N486" s="68" t="s">
        <v>357</v>
      </c>
      <c r="O486" s="3"/>
      <c r="P486" s="74">
        <f>+Tabla1513[[#This Row],[VALOR INICIAL DEL CONTRATO CON IVA]]+Tabla1513[[#This Row],[VALOR DE LAS ADICIONES CON IVA]]</f>
        <v>9448786</v>
      </c>
      <c r="Q486" s="45">
        <v>334</v>
      </c>
      <c r="R486" s="68" t="s">
        <v>357</v>
      </c>
      <c r="S486" s="75"/>
      <c r="T486" s="76" t="s">
        <v>357</v>
      </c>
      <c r="U486" s="95">
        <v>45323</v>
      </c>
      <c r="V486" s="95">
        <v>45657</v>
      </c>
      <c r="W486" s="98">
        <v>45657</v>
      </c>
      <c r="X486" s="81" t="s">
        <v>1009</v>
      </c>
      <c r="Y486" s="99" t="s">
        <v>639</v>
      </c>
      <c r="Z486" s="69">
        <v>45667</v>
      </c>
      <c r="AA486" s="34">
        <v>1</v>
      </c>
      <c r="AB486" s="34">
        <v>1</v>
      </c>
      <c r="AC486" s="35">
        <v>9015935.8900000006</v>
      </c>
      <c r="AD486" s="40" t="s">
        <v>2525</v>
      </c>
      <c r="AE486" s="79">
        <v>2024</v>
      </c>
    </row>
    <row r="487" spans="1:31" ht="91" x14ac:dyDescent="0.35">
      <c r="A487" s="64" t="s">
        <v>301</v>
      </c>
      <c r="B487" s="70" t="s">
        <v>302</v>
      </c>
      <c r="C487" s="70" t="s">
        <v>2070</v>
      </c>
      <c r="D487" s="70" t="s">
        <v>526</v>
      </c>
      <c r="E487" s="66" t="s">
        <v>1358</v>
      </c>
      <c r="F487" s="95">
        <v>45329</v>
      </c>
      <c r="G487" s="65" t="s">
        <v>142</v>
      </c>
      <c r="H487" s="94" t="s">
        <v>1359</v>
      </c>
      <c r="I487" s="44">
        <v>4798080</v>
      </c>
      <c r="J487" s="97" t="s">
        <v>84</v>
      </c>
      <c r="K487" s="73">
        <v>900147698</v>
      </c>
      <c r="L487" s="65" t="s">
        <v>117</v>
      </c>
      <c r="M487" s="70" t="s">
        <v>1360</v>
      </c>
      <c r="N487" s="68" t="s">
        <v>357</v>
      </c>
      <c r="O487" s="3"/>
      <c r="P487" s="74">
        <f>+Tabla1513[[#This Row],[VALOR INICIAL DEL CONTRATO CON IVA]]+Tabla1513[[#This Row],[VALOR DE LAS ADICIONES CON IVA]]</f>
        <v>4798080</v>
      </c>
      <c r="Q487" s="45">
        <v>327</v>
      </c>
      <c r="R487" s="68" t="s">
        <v>357</v>
      </c>
      <c r="S487" s="75"/>
      <c r="T487" s="76" t="s">
        <v>357</v>
      </c>
      <c r="U487" s="95">
        <v>45330</v>
      </c>
      <c r="V487" s="95">
        <v>45657</v>
      </c>
      <c r="W487" s="98">
        <v>45657</v>
      </c>
      <c r="X487" s="81" t="s">
        <v>1013</v>
      </c>
      <c r="Y487" s="99" t="s">
        <v>520</v>
      </c>
      <c r="Z487" s="69"/>
      <c r="AA487" s="34">
        <v>1</v>
      </c>
      <c r="AB487" s="34">
        <v>1</v>
      </c>
      <c r="AC487" s="35">
        <v>4798080</v>
      </c>
      <c r="AD487" s="53" t="s">
        <v>2526</v>
      </c>
      <c r="AE487" s="79">
        <v>2024</v>
      </c>
    </row>
    <row r="488" spans="1:31" ht="65" x14ac:dyDescent="0.35">
      <c r="A488" s="64" t="s">
        <v>301</v>
      </c>
      <c r="B488" s="70" t="s">
        <v>302</v>
      </c>
      <c r="C488" s="70" t="s">
        <v>2145</v>
      </c>
      <c r="D488" s="70" t="s">
        <v>993</v>
      </c>
      <c r="E488" s="66" t="s">
        <v>1364</v>
      </c>
      <c r="F488" s="95">
        <v>45331</v>
      </c>
      <c r="G488" s="65" t="s">
        <v>142</v>
      </c>
      <c r="H488" s="94" t="s">
        <v>1365</v>
      </c>
      <c r="I488" s="44">
        <v>1599130</v>
      </c>
      <c r="J488" s="97" t="s">
        <v>84</v>
      </c>
      <c r="K488" s="73">
        <v>900387450</v>
      </c>
      <c r="L488" s="65" t="s">
        <v>117</v>
      </c>
      <c r="M488" s="70" t="s">
        <v>1366</v>
      </c>
      <c r="N488" s="68" t="s">
        <v>357</v>
      </c>
      <c r="O488" s="3"/>
      <c r="P488" s="74">
        <f>+Tabla1513[[#This Row],[VALOR INICIAL DEL CONTRATO CON IVA]]+Tabla1513[[#This Row],[VALOR DE LAS ADICIONES CON IVA]]</f>
        <v>1599130</v>
      </c>
      <c r="Q488" s="45">
        <v>324</v>
      </c>
      <c r="R488" s="68" t="s">
        <v>357</v>
      </c>
      <c r="S488" s="75"/>
      <c r="T488" s="76" t="s">
        <v>357</v>
      </c>
      <c r="U488" s="95">
        <v>45331</v>
      </c>
      <c r="V488" s="95">
        <v>45655</v>
      </c>
      <c r="W488" s="98">
        <v>45655</v>
      </c>
      <c r="X488" s="81" t="s">
        <v>381</v>
      </c>
      <c r="Y488" s="99" t="s">
        <v>520</v>
      </c>
      <c r="Z488" s="69"/>
      <c r="AA488" s="34">
        <v>1</v>
      </c>
      <c r="AB488" s="34">
        <v>1</v>
      </c>
      <c r="AC488" s="35">
        <v>1598836</v>
      </c>
      <c r="AD488" s="40" t="s">
        <v>2527</v>
      </c>
      <c r="AE488" s="79">
        <v>2024</v>
      </c>
    </row>
    <row r="489" spans="1:31" ht="65" x14ac:dyDescent="0.35">
      <c r="A489" s="64" t="s">
        <v>301</v>
      </c>
      <c r="B489" s="70" t="s">
        <v>302</v>
      </c>
      <c r="C489" s="70" t="s">
        <v>2304</v>
      </c>
      <c r="D489" s="70" t="s">
        <v>526</v>
      </c>
      <c r="E489" s="66" t="s">
        <v>1361</v>
      </c>
      <c r="F489" s="95">
        <v>45334</v>
      </c>
      <c r="G489" s="65" t="s">
        <v>150</v>
      </c>
      <c r="H489" s="94" t="s">
        <v>1362</v>
      </c>
      <c r="I489" s="44">
        <v>3400000</v>
      </c>
      <c r="J489" s="97" t="s">
        <v>84</v>
      </c>
      <c r="K489" s="73">
        <v>800255858</v>
      </c>
      <c r="L489" s="65" t="s">
        <v>123</v>
      </c>
      <c r="M489" s="70" t="s">
        <v>1363</v>
      </c>
      <c r="N489" s="68" t="s">
        <v>357</v>
      </c>
      <c r="O489" s="3"/>
      <c r="P489" s="74">
        <f>+Tabla1513[[#This Row],[VALOR INICIAL DEL CONTRATO CON IVA]]+Tabla1513[[#This Row],[VALOR DE LAS ADICIONES CON IVA]]</f>
        <v>3400000</v>
      </c>
      <c r="Q489" s="45">
        <v>323</v>
      </c>
      <c r="R489" s="68" t="s">
        <v>357</v>
      </c>
      <c r="S489" s="75"/>
      <c r="T489" s="76" t="s">
        <v>357</v>
      </c>
      <c r="U489" s="95">
        <v>45334</v>
      </c>
      <c r="V489" s="95">
        <v>45657</v>
      </c>
      <c r="W489" s="98">
        <v>45657</v>
      </c>
      <c r="X489" s="81" t="s">
        <v>328</v>
      </c>
      <c r="Y489" s="99" t="s">
        <v>520</v>
      </c>
      <c r="Z489" s="69"/>
      <c r="AA489" s="34">
        <v>0.27</v>
      </c>
      <c r="AB489" s="34">
        <v>0.27</v>
      </c>
      <c r="AC489" s="35">
        <v>910136</v>
      </c>
      <c r="AD489" s="40" t="s">
        <v>2528</v>
      </c>
      <c r="AE489" s="79">
        <v>2024</v>
      </c>
    </row>
    <row r="490" spans="1:31" ht="29" x14ac:dyDescent="0.35">
      <c r="A490" s="64" t="s">
        <v>301</v>
      </c>
      <c r="B490" s="70" t="s">
        <v>302</v>
      </c>
      <c r="C490" s="70" t="s">
        <v>2304</v>
      </c>
      <c r="D490" s="70" t="s">
        <v>993</v>
      </c>
      <c r="E490" s="66" t="s">
        <v>1367</v>
      </c>
      <c r="F490" s="95">
        <v>45335</v>
      </c>
      <c r="G490" s="65" t="s">
        <v>150</v>
      </c>
      <c r="H490" s="94" t="s">
        <v>1368</v>
      </c>
      <c r="I490" s="44">
        <v>988974</v>
      </c>
      <c r="J490" s="97" t="s">
        <v>96</v>
      </c>
      <c r="K490" s="73">
        <v>241643</v>
      </c>
      <c r="L490" s="65"/>
      <c r="M490" s="70" t="s">
        <v>1369</v>
      </c>
      <c r="N490" s="68" t="s">
        <v>357</v>
      </c>
      <c r="O490" s="3"/>
      <c r="P490" s="74">
        <f>+Tabla1513[[#This Row],[VALOR INICIAL DEL CONTRATO CON IVA]]+Tabla1513[[#This Row],[VALOR DE LAS ADICIONES CON IVA]]</f>
        <v>988974</v>
      </c>
      <c r="Q490" s="45">
        <v>322</v>
      </c>
      <c r="R490" s="68" t="s">
        <v>357</v>
      </c>
      <c r="S490" s="75"/>
      <c r="T490" s="76" t="s">
        <v>357</v>
      </c>
      <c r="U490" s="95">
        <v>45335</v>
      </c>
      <c r="V490" s="95">
        <v>45657</v>
      </c>
      <c r="W490" s="98">
        <v>45657</v>
      </c>
      <c r="X490" s="81" t="s">
        <v>328</v>
      </c>
      <c r="Y490" s="99" t="s">
        <v>520</v>
      </c>
      <c r="Z490" s="69"/>
      <c r="AA490" s="34">
        <v>1</v>
      </c>
      <c r="AB490" s="34">
        <v>1</v>
      </c>
      <c r="AC490" s="35">
        <v>988974</v>
      </c>
      <c r="AD490" s="40" t="s">
        <v>2529</v>
      </c>
      <c r="AE490" s="79">
        <v>2024</v>
      </c>
    </row>
    <row r="491" spans="1:31" ht="130" x14ac:dyDescent="0.35">
      <c r="A491" s="64" t="s">
        <v>301</v>
      </c>
      <c r="B491" s="70" t="s">
        <v>302</v>
      </c>
      <c r="C491" s="70" t="s">
        <v>921</v>
      </c>
      <c r="D491" s="70" t="s">
        <v>526</v>
      </c>
      <c r="E491" s="66" t="s">
        <v>1374</v>
      </c>
      <c r="F491" s="95">
        <v>45336</v>
      </c>
      <c r="G491" s="65" t="s">
        <v>150</v>
      </c>
      <c r="H491" s="94" t="s">
        <v>1375</v>
      </c>
      <c r="I491" s="44">
        <v>25358976</v>
      </c>
      <c r="J491" s="97" t="s">
        <v>96</v>
      </c>
      <c r="K491" s="73">
        <v>26641316</v>
      </c>
      <c r="L491" s="65"/>
      <c r="M491" s="70" t="s">
        <v>1376</v>
      </c>
      <c r="N491" s="68" t="s">
        <v>357</v>
      </c>
      <c r="O491" s="3"/>
      <c r="P491" s="74">
        <f>+Tabla1513[[#This Row],[VALOR INICIAL DEL CONTRATO CON IVA]]+Tabla1513[[#This Row],[VALOR DE LAS ADICIONES CON IVA]]</f>
        <v>25358976</v>
      </c>
      <c r="Q491" s="45">
        <v>322</v>
      </c>
      <c r="R491" s="68" t="s">
        <v>357</v>
      </c>
      <c r="S491" s="75"/>
      <c r="T491" s="76" t="s">
        <v>357</v>
      </c>
      <c r="U491" s="95">
        <v>45335</v>
      </c>
      <c r="V491" s="95">
        <v>45657</v>
      </c>
      <c r="W491" s="98">
        <v>45657</v>
      </c>
      <c r="X491" s="81" t="s">
        <v>1377</v>
      </c>
      <c r="Y491" s="99" t="s">
        <v>639</v>
      </c>
      <c r="Z491" s="69">
        <v>45657</v>
      </c>
      <c r="AA491" s="34">
        <v>1</v>
      </c>
      <c r="AB491" s="34">
        <v>0.9123</v>
      </c>
      <c r="AC491" s="35">
        <v>23136055</v>
      </c>
      <c r="AD491" s="40" t="s">
        <v>2530</v>
      </c>
      <c r="AE491" s="79">
        <v>2024</v>
      </c>
    </row>
    <row r="492" spans="1:31" ht="58" x14ac:dyDescent="0.35">
      <c r="A492" s="64" t="s">
        <v>301</v>
      </c>
      <c r="B492" s="70" t="s">
        <v>302</v>
      </c>
      <c r="C492" s="70" t="s">
        <v>2300</v>
      </c>
      <c r="D492" s="70" t="s">
        <v>993</v>
      </c>
      <c r="E492" s="66" t="s">
        <v>1370</v>
      </c>
      <c r="F492" s="95">
        <v>45336</v>
      </c>
      <c r="G492" s="70" t="s">
        <v>88</v>
      </c>
      <c r="H492" s="94" t="s">
        <v>1371</v>
      </c>
      <c r="I492" s="44">
        <v>1650000</v>
      </c>
      <c r="J492" s="97" t="s">
        <v>96</v>
      </c>
      <c r="K492" s="73">
        <v>38245839</v>
      </c>
      <c r="L492" s="65"/>
      <c r="M492" s="70" t="s">
        <v>1372</v>
      </c>
      <c r="N492" s="68" t="s">
        <v>357</v>
      </c>
      <c r="O492" s="3"/>
      <c r="P492" s="74">
        <f>+Tabla1513[[#This Row],[VALOR INICIAL DEL CONTRATO CON IVA]]+Tabla1513[[#This Row],[VALOR DE LAS ADICIONES CON IVA]]</f>
        <v>1650000</v>
      </c>
      <c r="Q492" s="45">
        <v>320</v>
      </c>
      <c r="R492" s="68" t="s">
        <v>357</v>
      </c>
      <c r="S492" s="75"/>
      <c r="T492" s="76" t="s">
        <v>357</v>
      </c>
      <c r="U492" s="95">
        <v>45337</v>
      </c>
      <c r="V492" s="95">
        <v>45657</v>
      </c>
      <c r="W492" s="98">
        <v>45657</v>
      </c>
      <c r="X492" s="81" t="s">
        <v>1373</v>
      </c>
      <c r="Y492" s="99" t="s">
        <v>520</v>
      </c>
      <c r="Z492" s="69"/>
      <c r="AA492" s="34">
        <v>1</v>
      </c>
      <c r="AB492" s="34">
        <v>1</v>
      </c>
      <c r="AC492" s="35">
        <v>1650000</v>
      </c>
      <c r="AD492" s="40" t="s">
        <v>2531</v>
      </c>
      <c r="AE492" s="79">
        <v>2024</v>
      </c>
    </row>
    <row r="493" spans="1:31" ht="65" x14ac:dyDescent="0.35">
      <c r="A493" s="64" t="s">
        <v>301</v>
      </c>
      <c r="B493" s="70" t="s">
        <v>302</v>
      </c>
      <c r="C493" s="70" t="s">
        <v>1773</v>
      </c>
      <c r="D493" s="70" t="s">
        <v>526</v>
      </c>
      <c r="E493" s="66" t="s">
        <v>1378</v>
      </c>
      <c r="F493" s="95">
        <v>45337</v>
      </c>
      <c r="G493" s="65" t="s">
        <v>142</v>
      </c>
      <c r="H493" s="94" t="s">
        <v>1379</v>
      </c>
      <c r="I493" s="44">
        <v>12209286</v>
      </c>
      <c r="J493" s="97" t="s">
        <v>84</v>
      </c>
      <c r="K493" s="73">
        <v>900035638</v>
      </c>
      <c r="L493" s="65" t="s">
        <v>108</v>
      </c>
      <c r="M493" s="70" t="s">
        <v>1380</v>
      </c>
      <c r="N493" s="68" t="s">
        <v>357</v>
      </c>
      <c r="O493" s="3"/>
      <c r="P493" s="74">
        <f>+Tabla1513[[#This Row],[VALOR INICIAL DEL CONTRATO CON IVA]]+Tabla1513[[#This Row],[VALOR DE LAS ADICIONES CON IVA]]</f>
        <v>12209286</v>
      </c>
      <c r="Q493" s="45">
        <v>320</v>
      </c>
      <c r="R493" s="68" t="s">
        <v>357</v>
      </c>
      <c r="S493" s="75"/>
      <c r="T493" s="76" t="s">
        <v>357</v>
      </c>
      <c r="U493" s="95">
        <v>45337</v>
      </c>
      <c r="V493" s="95">
        <v>45657</v>
      </c>
      <c r="W493" s="98">
        <v>45657</v>
      </c>
      <c r="X493" s="81" t="s">
        <v>373</v>
      </c>
      <c r="Y493" s="99" t="s">
        <v>403</v>
      </c>
      <c r="Z493" s="69"/>
      <c r="AA493" s="34">
        <v>0.93469999999999998</v>
      </c>
      <c r="AB493" s="34">
        <v>0.93469999999999998</v>
      </c>
      <c r="AC493" s="35">
        <v>11411629</v>
      </c>
      <c r="AD493" s="40" t="s">
        <v>2532</v>
      </c>
      <c r="AE493" s="79">
        <v>2024</v>
      </c>
    </row>
    <row r="494" spans="1:31" ht="65" x14ac:dyDescent="0.35">
      <c r="A494" s="64" t="s">
        <v>301</v>
      </c>
      <c r="B494" s="70" t="s">
        <v>302</v>
      </c>
      <c r="C494" s="70" t="s">
        <v>1768</v>
      </c>
      <c r="D494" s="65" t="s">
        <v>526</v>
      </c>
      <c r="E494" s="66" t="s">
        <v>1387</v>
      </c>
      <c r="F494" s="95">
        <v>45348</v>
      </c>
      <c r="G494" s="65" t="s">
        <v>142</v>
      </c>
      <c r="H494" s="94" t="s">
        <v>1388</v>
      </c>
      <c r="I494" s="44">
        <v>4328754</v>
      </c>
      <c r="J494" s="97" t="s">
        <v>84</v>
      </c>
      <c r="K494" s="29">
        <v>812004421</v>
      </c>
      <c r="L494" s="65" t="s">
        <v>91</v>
      </c>
      <c r="M494" s="70" t="s">
        <v>1389</v>
      </c>
      <c r="N494" s="68" t="s">
        <v>357</v>
      </c>
      <c r="O494" s="3"/>
      <c r="P494" s="74">
        <f>+Tabla1513[[#This Row],[VALOR INICIAL DEL CONTRATO CON IVA]]+Tabla1513[[#This Row],[VALOR DE LAS ADICIONES CON IVA]]</f>
        <v>4328754</v>
      </c>
      <c r="Q494" s="45">
        <v>312</v>
      </c>
      <c r="R494" s="68" t="s">
        <v>357</v>
      </c>
      <c r="S494" s="75"/>
      <c r="T494" s="76" t="s">
        <v>357</v>
      </c>
      <c r="U494" s="95">
        <v>45345</v>
      </c>
      <c r="V494" s="95">
        <v>45657</v>
      </c>
      <c r="W494" s="98">
        <v>45657</v>
      </c>
      <c r="X494" s="81" t="s">
        <v>316</v>
      </c>
      <c r="Y494" s="99" t="s">
        <v>1548</v>
      </c>
      <c r="Z494" s="69"/>
      <c r="AA494" s="34">
        <v>0.50060000000000004</v>
      </c>
      <c r="AB494" s="34">
        <v>0.50060000000000004</v>
      </c>
      <c r="AC494" s="35">
        <v>2166990</v>
      </c>
      <c r="AD494" s="40" t="s">
        <v>2533</v>
      </c>
      <c r="AE494" s="79">
        <v>2024</v>
      </c>
    </row>
    <row r="495" spans="1:31" ht="58" x14ac:dyDescent="0.35">
      <c r="A495" s="64" t="s">
        <v>301</v>
      </c>
      <c r="B495" s="70" t="s">
        <v>302</v>
      </c>
      <c r="C495" s="70" t="s">
        <v>1770</v>
      </c>
      <c r="D495" s="65" t="s">
        <v>526</v>
      </c>
      <c r="E495" s="66" t="s">
        <v>1393</v>
      </c>
      <c r="F495" s="95">
        <v>45349</v>
      </c>
      <c r="G495" s="70" t="s">
        <v>88</v>
      </c>
      <c r="H495" s="94" t="s">
        <v>1394</v>
      </c>
      <c r="I495" s="44">
        <v>26353820</v>
      </c>
      <c r="J495" s="97" t="s">
        <v>84</v>
      </c>
      <c r="K495" s="73">
        <v>800002756</v>
      </c>
      <c r="L495" s="65" t="s">
        <v>85</v>
      </c>
      <c r="M495" s="70" t="s">
        <v>1395</v>
      </c>
      <c r="N495" s="68" t="s">
        <v>357</v>
      </c>
      <c r="O495" s="3"/>
      <c r="P495" s="74">
        <f>+Tabla1513[[#This Row],[VALOR INICIAL DEL CONTRATO CON IVA]]+Tabla1513[[#This Row],[VALOR DE LAS ADICIONES CON IVA]]</f>
        <v>26353820</v>
      </c>
      <c r="Q495" s="45">
        <v>308</v>
      </c>
      <c r="R495" s="68" t="s">
        <v>357</v>
      </c>
      <c r="S495" s="75"/>
      <c r="T495" s="76" t="s">
        <v>357</v>
      </c>
      <c r="U495" s="95">
        <v>45349</v>
      </c>
      <c r="V495" s="95">
        <v>45657</v>
      </c>
      <c r="W495" s="98">
        <v>45657</v>
      </c>
      <c r="X495" s="81" t="s">
        <v>385</v>
      </c>
      <c r="Y495" s="99" t="s">
        <v>520</v>
      </c>
      <c r="Z495" s="69"/>
      <c r="AA495" s="34">
        <v>1</v>
      </c>
      <c r="AB495" s="34">
        <v>0.99339999999999995</v>
      </c>
      <c r="AC495" s="35">
        <v>26179885</v>
      </c>
      <c r="AD495" s="40" t="s">
        <v>2534</v>
      </c>
      <c r="AE495" s="79">
        <v>2024</v>
      </c>
    </row>
    <row r="496" spans="1:31" ht="65" x14ac:dyDescent="0.35">
      <c r="A496" s="64" t="s">
        <v>301</v>
      </c>
      <c r="B496" s="70" t="s">
        <v>302</v>
      </c>
      <c r="C496" s="65" t="s">
        <v>2099</v>
      </c>
      <c r="D496" s="65" t="s">
        <v>526</v>
      </c>
      <c r="E496" s="66" t="s">
        <v>1396</v>
      </c>
      <c r="F496" s="95">
        <v>45352</v>
      </c>
      <c r="G496" s="70" t="s">
        <v>88</v>
      </c>
      <c r="H496" s="94" t="s">
        <v>1397</v>
      </c>
      <c r="I496" s="44">
        <v>6832472</v>
      </c>
      <c r="J496" s="97" t="s">
        <v>84</v>
      </c>
      <c r="K496" s="73">
        <v>900360261</v>
      </c>
      <c r="L496" s="65" t="s">
        <v>108</v>
      </c>
      <c r="M496" s="70" t="s">
        <v>1398</v>
      </c>
      <c r="N496" s="68" t="s">
        <v>357</v>
      </c>
      <c r="O496" s="3"/>
      <c r="P496" s="74">
        <f>+Tabla1513[[#This Row],[VALOR INICIAL DEL CONTRATO CON IVA]]+Tabla1513[[#This Row],[VALOR DE LAS ADICIONES CON IVA]]</f>
        <v>6832472</v>
      </c>
      <c r="Q496" s="45">
        <v>111</v>
      </c>
      <c r="R496" s="68" t="s">
        <v>357</v>
      </c>
      <c r="S496" s="75"/>
      <c r="T496" s="76" t="s">
        <v>357</v>
      </c>
      <c r="U496" s="95">
        <v>45352</v>
      </c>
      <c r="V496" s="95">
        <v>45463</v>
      </c>
      <c r="W496" s="98">
        <v>45463</v>
      </c>
      <c r="X496" s="81" t="s">
        <v>340</v>
      </c>
      <c r="Y496" s="99" t="s">
        <v>520</v>
      </c>
      <c r="Z496" s="69"/>
      <c r="AA496" s="34">
        <v>1</v>
      </c>
      <c r="AB496" s="34">
        <v>1</v>
      </c>
      <c r="AC496" s="35">
        <v>6832472</v>
      </c>
      <c r="AD496" s="40" t="s">
        <v>2535</v>
      </c>
      <c r="AE496" s="79">
        <v>2024</v>
      </c>
    </row>
    <row r="497" spans="1:31" ht="52" x14ac:dyDescent="0.35">
      <c r="A497" s="64" t="s">
        <v>301</v>
      </c>
      <c r="B497" s="70" t="s">
        <v>302</v>
      </c>
      <c r="C497" s="65" t="s">
        <v>2305</v>
      </c>
      <c r="D497" s="65" t="s">
        <v>526</v>
      </c>
      <c r="E497" s="66" t="s">
        <v>1390</v>
      </c>
      <c r="F497" s="95">
        <v>45350</v>
      </c>
      <c r="G497" s="65" t="s">
        <v>142</v>
      </c>
      <c r="H497" s="94" t="s">
        <v>1391</v>
      </c>
      <c r="I497" s="44">
        <v>3560480</v>
      </c>
      <c r="J497" s="97" t="s">
        <v>84</v>
      </c>
      <c r="K497" s="73">
        <v>835000654</v>
      </c>
      <c r="L497" s="65" t="s">
        <v>114</v>
      </c>
      <c r="M497" s="70" t="s">
        <v>1392</v>
      </c>
      <c r="N497" s="68" t="s">
        <v>357</v>
      </c>
      <c r="O497" s="3"/>
      <c r="P497" s="74">
        <f>+Tabla1513[[#This Row],[VALOR INICIAL DEL CONTRATO CON IVA]]+Tabla1513[[#This Row],[VALOR DE LAS ADICIONES CON IVA]]</f>
        <v>3560480</v>
      </c>
      <c r="Q497" s="45">
        <v>307</v>
      </c>
      <c r="R497" s="68" t="s">
        <v>357</v>
      </c>
      <c r="S497" s="75"/>
      <c r="T497" s="76" t="s">
        <v>357</v>
      </c>
      <c r="U497" s="95">
        <v>45350</v>
      </c>
      <c r="V497" s="95">
        <v>45657</v>
      </c>
      <c r="W497" s="98">
        <v>45657</v>
      </c>
      <c r="X497" s="81" t="s">
        <v>388</v>
      </c>
      <c r="Y497" s="99" t="s">
        <v>639</v>
      </c>
      <c r="Z497" s="69">
        <v>45642</v>
      </c>
      <c r="AA497" s="34">
        <v>1</v>
      </c>
      <c r="AB497" s="34">
        <v>1</v>
      </c>
      <c r="AC497" s="35">
        <v>3560480</v>
      </c>
      <c r="AD497" s="40" t="s">
        <v>2536</v>
      </c>
      <c r="AE497" s="79">
        <v>2024</v>
      </c>
    </row>
    <row r="498" spans="1:31" ht="91" x14ac:dyDescent="0.35">
      <c r="A498" s="64" t="s">
        <v>301</v>
      </c>
      <c r="B498" s="70" t="s">
        <v>302</v>
      </c>
      <c r="C498" s="65" t="s">
        <v>1769</v>
      </c>
      <c r="D498" s="70" t="s">
        <v>526</v>
      </c>
      <c r="E498" s="66" t="s">
        <v>1416</v>
      </c>
      <c r="F498" s="95">
        <v>45351</v>
      </c>
      <c r="G498" s="65" t="s">
        <v>142</v>
      </c>
      <c r="H498" s="94" t="s">
        <v>1417</v>
      </c>
      <c r="I498" s="44">
        <v>8568000</v>
      </c>
      <c r="J498" s="97" t="s">
        <v>84</v>
      </c>
      <c r="K498" s="73">
        <v>900630924</v>
      </c>
      <c r="L498" s="65" t="s">
        <v>120</v>
      </c>
      <c r="M498" s="70" t="s">
        <v>1418</v>
      </c>
      <c r="N498" s="68" t="s">
        <v>357</v>
      </c>
      <c r="O498" s="3"/>
      <c r="P498" s="74">
        <f>+Tabla1513[[#This Row],[VALOR INICIAL DEL CONTRATO CON IVA]]+Tabla1513[[#This Row],[VALOR DE LAS ADICIONES CON IVA]]</f>
        <v>8568000</v>
      </c>
      <c r="Q498" s="45">
        <v>291</v>
      </c>
      <c r="R498" s="68" t="s">
        <v>357</v>
      </c>
      <c r="S498" s="75"/>
      <c r="T498" s="76" t="s">
        <v>357</v>
      </c>
      <c r="U498" s="95">
        <v>45366</v>
      </c>
      <c r="V498" s="95">
        <v>45657</v>
      </c>
      <c r="W498" s="98">
        <v>45657</v>
      </c>
      <c r="X498" s="81" t="s">
        <v>1419</v>
      </c>
      <c r="Y498" s="99" t="s">
        <v>520</v>
      </c>
      <c r="Z498" s="69"/>
      <c r="AA498" s="34">
        <v>0.87</v>
      </c>
      <c r="AB498" s="34">
        <v>0.87</v>
      </c>
      <c r="AC498" s="35">
        <v>9192750</v>
      </c>
      <c r="AD498" s="40" t="s">
        <v>2537</v>
      </c>
      <c r="AE498" s="79">
        <v>2024</v>
      </c>
    </row>
    <row r="499" spans="1:31" ht="65" x14ac:dyDescent="0.35">
      <c r="A499" s="64" t="s">
        <v>301</v>
      </c>
      <c r="B499" s="70" t="s">
        <v>302</v>
      </c>
      <c r="C499" s="70" t="s">
        <v>2145</v>
      </c>
      <c r="D499" s="70" t="s">
        <v>993</v>
      </c>
      <c r="E499" s="66" t="s">
        <v>1401</v>
      </c>
      <c r="F499" s="95">
        <v>45352</v>
      </c>
      <c r="G499" s="70" t="s">
        <v>88</v>
      </c>
      <c r="H499" s="94" t="s">
        <v>1402</v>
      </c>
      <c r="I499" s="44">
        <v>1465467</v>
      </c>
      <c r="J499" s="97" t="s">
        <v>96</v>
      </c>
      <c r="K499" s="73">
        <v>42150200</v>
      </c>
      <c r="L499" s="65"/>
      <c r="M499" s="70" t="s">
        <v>1403</v>
      </c>
      <c r="N499" s="68" t="s">
        <v>357</v>
      </c>
      <c r="O499" s="3"/>
      <c r="P499" s="74">
        <f>+Tabla1513[[#This Row],[VALOR INICIAL DEL CONTRATO CON IVA]]+Tabla1513[[#This Row],[VALOR DE LAS ADICIONES CON IVA]]</f>
        <v>1465467</v>
      </c>
      <c r="Q499" s="45">
        <v>152</v>
      </c>
      <c r="R499" s="68" t="s">
        <v>357</v>
      </c>
      <c r="S499" s="75"/>
      <c r="T499" s="76" t="s">
        <v>357</v>
      </c>
      <c r="U499" s="95">
        <v>45352</v>
      </c>
      <c r="V499" s="95">
        <v>45504</v>
      </c>
      <c r="W499" s="98">
        <v>45504</v>
      </c>
      <c r="X499" s="81" t="s">
        <v>1351</v>
      </c>
      <c r="Y499" s="99" t="s">
        <v>639</v>
      </c>
      <c r="Z499" s="69">
        <v>45555</v>
      </c>
      <c r="AA499" s="34">
        <v>0.48</v>
      </c>
      <c r="AB499" s="34">
        <v>0.48</v>
      </c>
      <c r="AC499" s="35">
        <v>700000</v>
      </c>
      <c r="AD499" s="40" t="s">
        <v>2538</v>
      </c>
      <c r="AE499" s="79">
        <v>2024</v>
      </c>
    </row>
    <row r="500" spans="1:31" ht="43.5" x14ac:dyDescent="0.35">
      <c r="A500" s="64" t="s">
        <v>301</v>
      </c>
      <c r="B500" s="70" t="s">
        <v>302</v>
      </c>
      <c r="C500" s="70" t="s">
        <v>1861</v>
      </c>
      <c r="D500" s="70" t="s">
        <v>993</v>
      </c>
      <c r="E500" s="66" t="s">
        <v>1381</v>
      </c>
      <c r="F500" s="95">
        <v>45351</v>
      </c>
      <c r="G500" s="65" t="s">
        <v>142</v>
      </c>
      <c r="H500" s="94" t="s">
        <v>1382</v>
      </c>
      <c r="I500" s="44">
        <v>1500000</v>
      </c>
      <c r="J500" s="97" t="s">
        <v>96</v>
      </c>
      <c r="K500" s="73">
        <v>87570753</v>
      </c>
      <c r="L500" s="65"/>
      <c r="M500" s="70" t="s">
        <v>1383</v>
      </c>
      <c r="N500" s="68" t="s">
        <v>357</v>
      </c>
      <c r="O500" s="3"/>
      <c r="P500" s="74">
        <f>+Tabla1513[[#This Row],[VALOR INICIAL DEL CONTRATO CON IVA]]+Tabla1513[[#This Row],[VALOR DE LAS ADICIONES CON IVA]]</f>
        <v>1500000</v>
      </c>
      <c r="Q500" s="45">
        <v>289</v>
      </c>
      <c r="R500" s="68" t="s">
        <v>357</v>
      </c>
      <c r="S500" s="75"/>
      <c r="T500" s="76" t="s">
        <v>357</v>
      </c>
      <c r="U500" s="95">
        <v>45352</v>
      </c>
      <c r="V500" s="95">
        <v>45641</v>
      </c>
      <c r="W500" s="98">
        <v>45641</v>
      </c>
      <c r="X500" s="81" t="s">
        <v>1001</v>
      </c>
      <c r="Y500" s="99" t="s">
        <v>520</v>
      </c>
      <c r="Z500" s="69"/>
      <c r="AA500" s="34">
        <v>1</v>
      </c>
      <c r="AB500" s="34">
        <v>1</v>
      </c>
      <c r="AC500" s="35">
        <v>1000000</v>
      </c>
      <c r="AD500" s="40" t="s">
        <v>2539</v>
      </c>
      <c r="AE500" s="79">
        <v>2024</v>
      </c>
    </row>
    <row r="501" spans="1:31" ht="58" x14ac:dyDescent="0.35">
      <c r="A501" s="64" t="s">
        <v>301</v>
      </c>
      <c r="B501" s="70" t="s">
        <v>302</v>
      </c>
      <c r="C501" s="70" t="s">
        <v>1768</v>
      </c>
      <c r="D501" s="65" t="s">
        <v>526</v>
      </c>
      <c r="E501" s="66" t="s">
        <v>1399</v>
      </c>
      <c r="F501" s="95">
        <v>45359</v>
      </c>
      <c r="G501" s="70" t="s">
        <v>88</v>
      </c>
      <c r="H501" s="94" t="s">
        <v>1400</v>
      </c>
      <c r="I501" s="44">
        <v>3904270</v>
      </c>
      <c r="J501" s="97" t="s">
        <v>84</v>
      </c>
      <c r="K501" s="73">
        <v>901129052</v>
      </c>
      <c r="L501" s="65" t="s">
        <v>117</v>
      </c>
      <c r="M501" s="70" t="s">
        <v>1007</v>
      </c>
      <c r="N501" s="68" t="s">
        <v>357</v>
      </c>
      <c r="O501" s="3"/>
      <c r="P501" s="74">
        <f>+Tabla1513[[#This Row],[VALOR INICIAL DEL CONTRATO CON IVA]]+Tabla1513[[#This Row],[VALOR DE LAS ADICIONES CON IVA]]</f>
        <v>3904270</v>
      </c>
      <c r="Q501" s="45">
        <v>166</v>
      </c>
      <c r="R501" s="68" t="s">
        <v>357</v>
      </c>
      <c r="S501" s="75"/>
      <c r="T501" s="76" t="s">
        <v>357</v>
      </c>
      <c r="U501" s="95">
        <v>45352</v>
      </c>
      <c r="V501" s="95">
        <v>45518</v>
      </c>
      <c r="W501" s="98">
        <v>45518</v>
      </c>
      <c r="X501" s="81" t="s">
        <v>316</v>
      </c>
      <c r="Y501" s="99" t="s">
        <v>639</v>
      </c>
      <c r="Z501" s="69">
        <v>45534</v>
      </c>
      <c r="AA501" s="34">
        <v>0.99970000000000003</v>
      </c>
      <c r="AB501" s="34">
        <v>0.99970000000000003</v>
      </c>
      <c r="AC501" s="35">
        <v>3903200</v>
      </c>
      <c r="AD501" s="40" t="s">
        <v>2540</v>
      </c>
      <c r="AE501" s="79">
        <v>2024</v>
      </c>
    </row>
    <row r="502" spans="1:31" ht="52" x14ac:dyDescent="0.35">
      <c r="A502" s="64" t="s">
        <v>301</v>
      </c>
      <c r="B502" s="70" t="s">
        <v>302</v>
      </c>
      <c r="C502" s="70" t="s">
        <v>1770</v>
      </c>
      <c r="D502" s="65" t="s">
        <v>526</v>
      </c>
      <c r="E502" s="66" t="s">
        <v>1404</v>
      </c>
      <c r="F502" s="95">
        <v>45365</v>
      </c>
      <c r="G502" s="65" t="s">
        <v>142</v>
      </c>
      <c r="H502" s="94" t="s">
        <v>1405</v>
      </c>
      <c r="I502" s="44">
        <v>5360950</v>
      </c>
      <c r="J502" s="97" t="s">
        <v>84</v>
      </c>
      <c r="K502" s="73">
        <v>900250120</v>
      </c>
      <c r="L502" s="65" t="s">
        <v>97</v>
      </c>
      <c r="M502" s="70" t="s">
        <v>1406</v>
      </c>
      <c r="N502" s="68" t="s">
        <v>357</v>
      </c>
      <c r="O502" s="3"/>
      <c r="P502" s="74">
        <f>+Tabla1513[[#This Row],[VALOR INICIAL DEL CONTRATO CON IVA]]+Tabla1513[[#This Row],[VALOR DE LAS ADICIONES CON IVA]]</f>
        <v>5360950</v>
      </c>
      <c r="Q502" s="45">
        <v>291</v>
      </c>
      <c r="R502" s="68" t="s">
        <v>357</v>
      </c>
      <c r="S502" s="75"/>
      <c r="T502" s="76" t="s">
        <v>357</v>
      </c>
      <c r="U502" s="95">
        <v>45366</v>
      </c>
      <c r="V502" s="95">
        <v>45657</v>
      </c>
      <c r="W502" s="98">
        <v>45657</v>
      </c>
      <c r="X502" s="81" t="s">
        <v>385</v>
      </c>
      <c r="Y502" s="99" t="s">
        <v>520</v>
      </c>
      <c r="Z502" s="69"/>
      <c r="AA502" s="34">
        <v>1</v>
      </c>
      <c r="AB502" s="34">
        <v>0.52049999999999996</v>
      </c>
      <c r="AC502" s="35">
        <v>2790536</v>
      </c>
      <c r="AD502" s="40" t="s">
        <v>2541</v>
      </c>
      <c r="AE502" s="79">
        <v>2024</v>
      </c>
    </row>
    <row r="503" spans="1:31" ht="91" x14ac:dyDescent="0.35">
      <c r="A503" s="64" t="s">
        <v>301</v>
      </c>
      <c r="B503" s="70" t="s">
        <v>302</v>
      </c>
      <c r="C503" s="70" t="s">
        <v>1772</v>
      </c>
      <c r="D503" s="65" t="s">
        <v>526</v>
      </c>
      <c r="E503" s="66" t="s">
        <v>1384</v>
      </c>
      <c r="F503" s="95">
        <v>45366</v>
      </c>
      <c r="G503" s="65" t="s">
        <v>142</v>
      </c>
      <c r="H503" s="94" t="s">
        <v>1385</v>
      </c>
      <c r="I503" s="44">
        <v>4449900</v>
      </c>
      <c r="J503" s="97" t="s">
        <v>84</v>
      </c>
      <c r="K503" s="3">
        <v>901251344</v>
      </c>
      <c r="L503" s="65" t="s">
        <v>103</v>
      </c>
      <c r="M503" s="70" t="s">
        <v>1386</v>
      </c>
      <c r="N503" s="68" t="s">
        <v>357</v>
      </c>
      <c r="O503" s="3"/>
      <c r="P503" s="74">
        <f>+Tabla1513[[#This Row],[VALOR INICIAL DEL CONTRATO CON IVA]]+Tabla1513[[#This Row],[VALOR DE LAS ADICIONES CON IVA]]</f>
        <v>4449900</v>
      </c>
      <c r="Q503" s="45">
        <v>30</v>
      </c>
      <c r="R503" s="68" t="s">
        <v>357</v>
      </c>
      <c r="S503" s="75"/>
      <c r="T503" s="76" t="s">
        <v>357</v>
      </c>
      <c r="U503" s="95">
        <v>45366</v>
      </c>
      <c r="V503" s="95">
        <v>45396</v>
      </c>
      <c r="W503" s="98">
        <v>45396</v>
      </c>
      <c r="X503" s="81" t="s">
        <v>344</v>
      </c>
      <c r="Y503" s="99" t="s">
        <v>520</v>
      </c>
      <c r="Z503" s="69"/>
      <c r="AA503" s="34">
        <v>1</v>
      </c>
      <c r="AB503" s="34">
        <v>1</v>
      </c>
      <c r="AC503" s="35">
        <v>4449900</v>
      </c>
      <c r="AD503" s="40" t="s">
        <v>2542</v>
      </c>
      <c r="AE503" s="79">
        <v>2024</v>
      </c>
    </row>
    <row r="504" spans="1:31" ht="78" x14ac:dyDescent="0.35">
      <c r="A504" s="64" t="s">
        <v>301</v>
      </c>
      <c r="B504" s="70" t="s">
        <v>302</v>
      </c>
      <c r="C504" s="70" t="s">
        <v>1772</v>
      </c>
      <c r="D504" s="65" t="s">
        <v>526</v>
      </c>
      <c r="E504" s="66" t="s">
        <v>1411</v>
      </c>
      <c r="F504" s="95">
        <v>45369</v>
      </c>
      <c r="G504" s="65" t="s">
        <v>142</v>
      </c>
      <c r="H504" s="94" t="s">
        <v>1412</v>
      </c>
      <c r="I504" s="44">
        <v>8597988</v>
      </c>
      <c r="J504" s="97" t="s">
        <v>84</v>
      </c>
      <c r="K504" s="73">
        <v>890930614</v>
      </c>
      <c r="L504" s="65" t="s">
        <v>91</v>
      </c>
      <c r="M504" s="70" t="s">
        <v>1344</v>
      </c>
      <c r="N504" s="68" t="s">
        <v>357</v>
      </c>
      <c r="O504" s="3"/>
      <c r="P504" s="74">
        <f>+Tabla1513[[#This Row],[VALOR INICIAL DEL CONTRATO CON IVA]]+Tabla1513[[#This Row],[VALOR DE LAS ADICIONES CON IVA]]</f>
        <v>8597988</v>
      </c>
      <c r="Q504" s="45">
        <v>31</v>
      </c>
      <c r="R504" s="68" t="s">
        <v>357</v>
      </c>
      <c r="S504" s="75"/>
      <c r="T504" s="76" t="s">
        <v>357</v>
      </c>
      <c r="U504" s="95">
        <v>45369</v>
      </c>
      <c r="V504" s="95">
        <v>45400</v>
      </c>
      <c r="W504" s="98">
        <v>45400</v>
      </c>
      <c r="X504" s="81" t="s">
        <v>344</v>
      </c>
      <c r="Y504" s="99" t="s">
        <v>520</v>
      </c>
      <c r="Z504" s="69"/>
      <c r="AA504" s="34">
        <v>1</v>
      </c>
      <c r="AB504" s="34">
        <v>1</v>
      </c>
      <c r="AC504" s="35">
        <v>8597988</v>
      </c>
      <c r="AD504" s="40" t="s">
        <v>2543</v>
      </c>
      <c r="AE504" s="79">
        <v>2024</v>
      </c>
    </row>
    <row r="505" spans="1:31" ht="52" x14ac:dyDescent="0.35">
      <c r="A505" s="64" t="s">
        <v>301</v>
      </c>
      <c r="B505" s="70" t="s">
        <v>302</v>
      </c>
      <c r="C505" s="70" t="s">
        <v>1774</v>
      </c>
      <c r="D505" s="65" t="s">
        <v>526</v>
      </c>
      <c r="E505" s="66" t="s">
        <v>1407</v>
      </c>
      <c r="F505" s="95">
        <v>45366</v>
      </c>
      <c r="G505" s="65" t="s">
        <v>142</v>
      </c>
      <c r="H505" s="94" t="s">
        <v>1408</v>
      </c>
      <c r="I505" s="44">
        <v>3390000</v>
      </c>
      <c r="J505" s="97" t="s">
        <v>96</v>
      </c>
      <c r="K505" s="73">
        <v>84096752</v>
      </c>
      <c r="L505" s="65"/>
      <c r="M505" s="70" t="s">
        <v>1409</v>
      </c>
      <c r="N505" s="68" t="s">
        <v>357</v>
      </c>
      <c r="O505" s="3"/>
      <c r="P505" s="74">
        <f>+Tabla1513[[#This Row],[VALOR INICIAL DEL CONTRATO CON IVA]]+Tabla1513[[#This Row],[VALOR DE LAS ADICIONES CON IVA]]</f>
        <v>3390000</v>
      </c>
      <c r="Q505" s="45">
        <v>275</v>
      </c>
      <c r="R505" s="68" t="s">
        <v>357</v>
      </c>
      <c r="S505" s="75"/>
      <c r="T505" s="76" t="s">
        <v>357</v>
      </c>
      <c r="U505" s="95">
        <v>45369</v>
      </c>
      <c r="V505" s="95">
        <v>45644</v>
      </c>
      <c r="W505" s="98">
        <v>45644</v>
      </c>
      <c r="X505" s="81" t="s">
        <v>1410</v>
      </c>
      <c r="Y505" s="99" t="s">
        <v>639</v>
      </c>
      <c r="Z505" s="69">
        <v>45644</v>
      </c>
      <c r="AA505" s="34">
        <v>1</v>
      </c>
      <c r="AB505" s="34">
        <v>1</v>
      </c>
      <c r="AC505" s="35">
        <v>3390000</v>
      </c>
      <c r="AD505" s="40" t="s">
        <v>2544</v>
      </c>
      <c r="AE505" s="79">
        <v>2024</v>
      </c>
    </row>
    <row r="506" spans="1:31" ht="43.5" x14ac:dyDescent="0.35">
      <c r="A506" s="64" t="s">
        <v>301</v>
      </c>
      <c r="B506" s="70" t="s">
        <v>302</v>
      </c>
      <c r="C506" s="70" t="s">
        <v>921</v>
      </c>
      <c r="D506" s="65" t="s">
        <v>526</v>
      </c>
      <c r="E506" s="66" t="s">
        <v>1413</v>
      </c>
      <c r="F506" s="95">
        <v>45373</v>
      </c>
      <c r="G506" s="65" t="s">
        <v>142</v>
      </c>
      <c r="H506" s="94" t="s">
        <v>1414</v>
      </c>
      <c r="I506" s="44">
        <v>3459199</v>
      </c>
      <c r="J506" s="97" t="s">
        <v>84</v>
      </c>
      <c r="K506" s="73">
        <v>800120677</v>
      </c>
      <c r="L506" s="65" t="s">
        <v>97</v>
      </c>
      <c r="M506" s="70" t="s">
        <v>1415</v>
      </c>
      <c r="N506" s="68" t="s">
        <v>357</v>
      </c>
      <c r="O506" s="3"/>
      <c r="P506" s="74">
        <f>+Tabla1513[[#This Row],[VALOR INICIAL DEL CONTRATO CON IVA]]+Tabla1513[[#This Row],[VALOR DE LAS ADICIONES CON IVA]]</f>
        <v>3459199</v>
      </c>
      <c r="Q506" s="45">
        <v>284</v>
      </c>
      <c r="R506" s="68" t="s">
        <v>357</v>
      </c>
      <c r="S506" s="75"/>
      <c r="T506" s="76" t="s">
        <v>357</v>
      </c>
      <c r="U506" s="95">
        <v>45373</v>
      </c>
      <c r="V506" s="95">
        <v>45657</v>
      </c>
      <c r="W506" s="98">
        <v>45657</v>
      </c>
      <c r="X506" s="81" t="s">
        <v>1377</v>
      </c>
      <c r="Y506" s="99" t="s">
        <v>520</v>
      </c>
      <c r="Z506" s="69"/>
      <c r="AA506" s="34">
        <v>1</v>
      </c>
      <c r="AB506" s="34">
        <v>0.55600000000000005</v>
      </c>
      <c r="AC506" s="35">
        <v>1923560</v>
      </c>
      <c r="AD506" s="40" t="s">
        <v>2545</v>
      </c>
      <c r="AE506" s="79">
        <v>2024</v>
      </c>
    </row>
    <row r="507" spans="1:31" ht="52" x14ac:dyDescent="0.35">
      <c r="A507" s="64" t="s">
        <v>301</v>
      </c>
      <c r="B507" s="70" t="s">
        <v>302</v>
      </c>
      <c r="C507" s="65" t="s">
        <v>1860</v>
      </c>
      <c r="D507" s="70" t="s">
        <v>993</v>
      </c>
      <c r="E507" s="66" t="s">
        <v>1420</v>
      </c>
      <c r="F507" s="95">
        <v>45363</v>
      </c>
      <c r="G507" s="65" t="s">
        <v>113</v>
      </c>
      <c r="H507" s="94" t="s">
        <v>1421</v>
      </c>
      <c r="I507" s="44">
        <v>952000</v>
      </c>
      <c r="J507" s="97" t="s">
        <v>96</v>
      </c>
      <c r="K507" s="73">
        <v>5348893</v>
      </c>
      <c r="L507" s="65"/>
      <c r="M507" s="70" t="s">
        <v>1422</v>
      </c>
      <c r="N507" s="68" t="s">
        <v>357</v>
      </c>
      <c r="O507" s="3"/>
      <c r="P507" s="74">
        <f>+Tabla1513[[#This Row],[VALOR INICIAL DEL CONTRATO CON IVA]]+Tabla1513[[#This Row],[VALOR DE LAS ADICIONES CON IVA]]</f>
        <v>952000</v>
      </c>
      <c r="Q507" s="45">
        <v>8</v>
      </c>
      <c r="R507" s="68" t="s">
        <v>357</v>
      </c>
      <c r="S507" s="75"/>
      <c r="T507" s="76" t="s">
        <v>357</v>
      </c>
      <c r="U507" s="95">
        <v>45363</v>
      </c>
      <c r="V507" s="95">
        <v>45371</v>
      </c>
      <c r="W507" s="98">
        <v>45371</v>
      </c>
      <c r="X507" s="81" t="s">
        <v>1022</v>
      </c>
      <c r="Y507" s="99" t="s">
        <v>520</v>
      </c>
      <c r="Z507" s="69"/>
      <c r="AA507" s="34">
        <v>1</v>
      </c>
      <c r="AB507" s="34">
        <v>1</v>
      </c>
      <c r="AC507" s="35">
        <v>952000</v>
      </c>
      <c r="AD507" s="40" t="s">
        <v>2546</v>
      </c>
      <c r="AE507" s="79">
        <v>2024</v>
      </c>
    </row>
    <row r="508" spans="1:31" ht="91" x14ac:dyDescent="0.35">
      <c r="A508" s="64" t="s">
        <v>301</v>
      </c>
      <c r="B508" s="70" t="s">
        <v>302</v>
      </c>
      <c r="C508" s="65" t="s">
        <v>2087</v>
      </c>
      <c r="D508" s="70" t="s">
        <v>526</v>
      </c>
      <c r="E508" s="66" t="s">
        <v>1423</v>
      </c>
      <c r="F508" s="95">
        <v>45390</v>
      </c>
      <c r="G508" s="65" t="s">
        <v>142</v>
      </c>
      <c r="H508" s="94" t="s">
        <v>1424</v>
      </c>
      <c r="I508" s="44">
        <v>2996110</v>
      </c>
      <c r="J508" s="97" t="s">
        <v>84</v>
      </c>
      <c r="K508" s="73">
        <v>901148532</v>
      </c>
      <c r="L508" s="65" t="s">
        <v>91</v>
      </c>
      <c r="M508" s="70" t="s">
        <v>1425</v>
      </c>
      <c r="N508" s="68" t="s">
        <v>357</v>
      </c>
      <c r="O508" s="3"/>
      <c r="P508" s="74">
        <f>+Tabla1513[[#This Row],[VALOR INICIAL DEL CONTRATO CON IVA]]+Tabla1513[[#This Row],[VALOR DE LAS ADICIONES CON IVA]]</f>
        <v>2996110</v>
      </c>
      <c r="Q508" s="45">
        <v>258</v>
      </c>
      <c r="R508" s="68" t="s">
        <v>357</v>
      </c>
      <c r="S508" s="75"/>
      <c r="T508" s="76" t="s">
        <v>357</v>
      </c>
      <c r="U508" s="95">
        <v>45394</v>
      </c>
      <c r="V508" s="95">
        <v>45652</v>
      </c>
      <c r="W508" s="98">
        <v>45652</v>
      </c>
      <c r="X508" s="81" t="s">
        <v>1872</v>
      </c>
      <c r="Y508" s="99" t="s">
        <v>520</v>
      </c>
      <c r="Z508" s="69"/>
      <c r="AA508" s="34">
        <v>1</v>
      </c>
      <c r="AB508" s="34">
        <v>0.39</v>
      </c>
      <c r="AC508" s="35">
        <v>1174478</v>
      </c>
      <c r="AD508" s="40" t="s">
        <v>2547</v>
      </c>
      <c r="AE508" s="79">
        <v>2024</v>
      </c>
    </row>
    <row r="509" spans="1:31" ht="78" x14ac:dyDescent="0.35">
      <c r="A509" s="64" t="s">
        <v>301</v>
      </c>
      <c r="B509" s="70" t="s">
        <v>302</v>
      </c>
      <c r="C509" s="70" t="s">
        <v>921</v>
      </c>
      <c r="D509" s="70" t="s">
        <v>993</v>
      </c>
      <c r="E509" s="66" t="s">
        <v>1426</v>
      </c>
      <c r="F509" s="95">
        <v>45391</v>
      </c>
      <c r="G509" s="65" t="s">
        <v>150</v>
      </c>
      <c r="H509" s="94" t="s">
        <v>1427</v>
      </c>
      <c r="I509" s="44">
        <v>1868117</v>
      </c>
      <c r="J509" s="97" t="s">
        <v>84</v>
      </c>
      <c r="K509" s="73">
        <v>901173916</v>
      </c>
      <c r="L509" s="65" t="s">
        <v>91</v>
      </c>
      <c r="M509" s="70" t="s">
        <v>1428</v>
      </c>
      <c r="N509" s="68" t="s">
        <v>357</v>
      </c>
      <c r="O509" s="3"/>
      <c r="P509" s="74">
        <f>+Tabla1513[[#This Row],[VALOR INICIAL DEL CONTRATO CON IVA]]+Tabla1513[[#This Row],[VALOR DE LAS ADICIONES CON IVA]]</f>
        <v>1868117</v>
      </c>
      <c r="Q509" s="45">
        <v>5</v>
      </c>
      <c r="R509" s="68" t="s">
        <v>357</v>
      </c>
      <c r="S509" s="75"/>
      <c r="T509" s="76" t="s">
        <v>357</v>
      </c>
      <c r="U509" s="95">
        <v>45391</v>
      </c>
      <c r="V509" s="95">
        <v>45396</v>
      </c>
      <c r="W509" s="98">
        <v>45396</v>
      </c>
      <c r="X509" s="81" t="s">
        <v>1377</v>
      </c>
      <c r="Y509" s="99" t="s">
        <v>520</v>
      </c>
      <c r="Z509" s="69"/>
      <c r="AA509" s="34">
        <v>1</v>
      </c>
      <c r="AB509" s="34">
        <v>1</v>
      </c>
      <c r="AC509" s="35">
        <v>1868117</v>
      </c>
      <c r="AD509" s="40" t="s">
        <v>2548</v>
      </c>
      <c r="AE509" s="79">
        <v>2024</v>
      </c>
    </row>
    <row r="510" spans="1:31" ht="91" x14ac:dyDescent="0.35">
      <c r="A510" s="64" t="s">
        <v>301</v>
      </c>
      <c r="B510" s="70" t="s">
        <v>302</v>
      </c>
      <c r="C510" s="70" t="s">
        <v>2259</v>
      </c>
      <c r="D510" s="70" t="s">
        <v>993</v>
      </c>
      <c r="E510" s="66" t="s">
        <v>1436</v>
      </c>
      <c r="F510" s="95">
        <v>45391</v>
      </c>
      <c r="G510" s="65" t="s">
        <v>150</v>
      </c>
      <c r="H510" s="94" t="s">
        <v>1437</v>
      </c>
      <c r="I510" s="44">
        <v>748390</v>
      </c>
      <c r="J510" s="97" t="s">
        <v>84</v>
      </c>
      <c r="K510" s="73">
        <v>901057457</v>
      </c>
      <c r="L510" s="65" t="s">
        <v>114</v>
      </c>
      <c r="M510" s="70" t="s">
        <v>1438</v>
      </c>
      <c r="N510" s="68" t="s">
        <v>357</v>
      </c>
      <c r="O510" s="3"/>
      <c r="P510" s="74">
        <f>+Tabla1513[[#This Row],[VALOR INICIAL DEL CONTRATO CON IVA]]+Tabla1513[[#This Row],[VALOR DE LAS ADICIONES CON IVA]]</f>
        <v>748390</v>
      </c>
      <c r="Q510" s="45">
        <v>0</v>
      </c>
      <c r="R510" s="68" t="s">
        <v>357</v>
      </c>
      <c r="S510" s="75"/>
      <c r="T510" s="76" t="s">
        <v>357</v>
      </c>
      <c r="U510" s="95">
        <v>45394</v>
      </c>
      <c r="V510" s="95">
        <v>45394</v>
      </c>
      <c r="W510" s="98">
        <v>45394</v>
      </c>
      <c r="X510" s="81" t="s">
        <v>1439</v>
      </c>
      <c r="Y510" s="99" t="s">
        <v>520</v>
      </c>
      <c r="Z510" s="69"/>
      <c r="AA510" s="34">
        <v>1</v>
      </c>
      <c r="AB510" s="34">
        <v>1</v>
      </c>
      <c r="AC510" s="35">
        <v>748390</v>
      </c>
      <c r="AD510" s="40" t="s">
        <v>2549</v>
      </c>
      <c r="AE510" s="79">
        <v>2024</v>
      </c>
    </row>
    <row r="511" spans="1:31" ht="52" x14ac:dyDescent="0.35">
      <c r="A511" s="64" t="s">
        <v>301</v>
      </c>
      <c r="B511" s="70" t="s">
        <v>302</v>
      </c>
      <c r="C511" s="70" t="s">
        <v>1884</v>
      </c>
      <c r="D511" s="70" t="s">
        <v>526</v>
      </c>
      <c r="E511" s="66" t="s">
        <v>1431</v>
      </c>
      <c r="F511" s="95">
        <v>45394</v>
      </c>
      <c r="G511" s="65" t="s">
        <v>150</v>
      </c>
      <c r="H511" s="94" t="s">
        <v>1432</v>
      </c>
      <c r="I511" s="44">
        <v>2099680</v>
      </c>
      <c r="J511" s="97" t="s">
        <v>96</v>
      </c>
      <c r="K511" s="73">
        <v>24239911</v>
      </c>
      <c r="L511" s="65"/>
      <c r="M511" s="70" t="s">
        <v>1433</v>
      </c>
      <c r="N511" s="68" t="s">
        <v>357</v>
      </c>
      <c r="O511" s="3"/>
      <c r="P511" s="74">
        <f>+Tabla1513[[#This Row],[VALOR INICIAL DEL CONTRATO CON IVA]]+Tabla1513[[#This Row],[VALOR DE LAS ADICIONES CON IVA]]</f>
        <v>2099680</v>
      </c>
      <c r="Q511" s="45">
        <v>0</v>
      </c>
      <c r="R511" s="68" t="s">
        <v>357</v>
      </c>
      <c r="S511" s="75"/>
      <c r="T511" s="76" t="s">
        <v>357</v>
      </c>
      <c r="U511" s="95">
        <v>45394</v>
      </c>
      <c r="V511" s="95">
        <v>45394</v>
      </c>
      <c r="W511" s="98">
        <v>45394</v>
      </c>
      <c r="X511" s="81" t="s">
        <v>307</v>
      </c>
      <c r="Y511" s="99" t="s">
        <v>520</v>
      </c>
      <c r="Z511" s="69"/>
      <c r="AA511" s="34">
        <v>1</v>
      </c>
      <c r="AB511" s="34">
        <v>1</v>
      </c>
      <c r="AC511" s="35">
        <v>2099680</v>
      </c>
      <c r="AD511" s="40" t="s">
        <v>2550</v>
      </c>
      <c r="AE511" s="79">
        <v>2024</v>
      </c>
    </row>
    <row r="512" spans="1:31" ht="65" x14ac:dyDescent="0.35">
      <c r="A512" s="64" t="s">
        <v>301</v>
      </c>
      <c r="B512" s="70" t="s">
        <v>302</v>
      </c>
      <c r="C512" s="65" t="s">
        <v>1769</v>
      </c>
      <c r="D512" s="70" t="s">
        <v>526</v>
      </c>
      <c r="E512" s="66" t="s">
        <v>1446</v>
      </c>
      <c r="F512" s="95">
        <v>45393</v>
      </c>
      <c r="G512" s="65" t="s">
        <v>150</v>
      </c>
      <c r="H512" s="94" t="s">
        <v>1447</v>
      </c>
      <c r="I512" s="44">
        <v>4196601</v>
      </c>
      <c r="J512" s="97" t="s">
        <v>84</v>
      </c>
      <c r="K512" s="73">
        <v>900569385</v>
      </c>
      <c r="L512" s="65" t="s">
        <v>120</v>
      </c>
      <c r="M512" s="70" t="s">
        <v>1448</v>
      </c>
      <c r="N512" s="68" t="s">
        <v>357</v>
      </c>
      <c r="O512" s="3"/>
      <c r="P512" s="74">
        <f>+Tabla1513[[#This Row],[VALOR INICIAL DEL CONTRATO CON IVA]]+Tabla1513[[#This Row],[VALOR DE LAS ADICIONES CON IVA]]</f>
        <v>4196601</v>
      </c>
      <c r="Q512" s="45">
        <v>8</v>
      </c>
      <c r="R512" s="68" t="s">
        <v>357</v>
      </c>
      <c r="S512" s="75"/>
      <c r="T512" s="76" t="s">
        <v>357</v>
      </c>
      <c r="U512" s="95">
        <v>45393</v>
      </c>
      <c r="V512" s="95">
        <v>45401</v>
      </c>
      <c r="W512" s="98">
        <v>45401</v>
      </c>
      <c r="X512" s="81" t="s">
        <v>1449</v>
      </c>
      <c r="Y512" s="99" t="s">
        <v>520</v>
      </c>
      <c r="Z512" s="69"/>
      <c r="AA512" s="34">
        <v>1</v>
      </c>
      <c r="AB512" s="34">
        <v>1</v>
      </c>
      <c r="AC512" s="35">
        <v>4196601</v>
      </c>
      <c r="AD512" s="40" t="s">
        <v>2551</v>
      </c>
      <c r="AE512" s="79">
        <v>2024</v>
      </c>
    </row>
    <row r="513" spans="1:31" ht="78" x14ac:dyDescent="0.35">
      <c r="A513" s="64" t="s">
        <v>301</v>
      </c>
      <c r="B513" s="70" t="s">
        <v>302</v>
      </c>
      <c r="C513" s="70" t="s">
        <v>1771</v>
      </c>
      <c r="D513" s="70" t="s">
        <v>526</v>
      </c>
      <c r="E513" s="66" t="s">
        <v>1434</v>
      </c>
      <c r="F513" s="95">
        <v>45393</v>
      </c>
      <c r="G513" s="65" t="s">
        <v>150</v>
      </c>
      <c r="H513" s="94" t="s">
        <v>1435</v>
      </c>
      <c r="I513" s="44">
        <v>3435972</v>
      </c>
      <c r="J513" s="97" t="s">
        <v>84</v>
      </c>
      <c r="K513" s="73">
        <v>801003278</v>
      </c>
      <c r="L513" s="65" t="s">
        <v>91</v>
      </c>
      <c r="M513" s="70" t="s">
        <v>1015</v>
      </c>
      <c r="N513" s="68" t="s">
        <v>357</v>
      </c>
      <c r="O513" s="3"/>
      <c r="P513" s="74">
        <f>+Tabla1513[[#This Row],[VALOR INICIAL DEL CONTRATO CON IVA]]+Tabla1513[[#This Row],[VALOR DE LAS ADICIONES CON IVA]]</f>
        <v>3435972</v>
      </c>
      <c r="Q513" s="45">
        <v>0</v>
      </c>
      <c r="R513" s="68" t="s">
        <v>357</v>
      </c>
      <c r="S513" s="75"/>
      <c r="T513" s="76" t="s">
        <v>357</v>
      </c>
      <c r="U513" s="95">
        <v>45393</v>
      </c>
      <c r="V513" s="95">
        <v>45393</v>
      </c>
      <c r="W513" s="98">
        <v>45393</v>
      </c>
      <c r="X513" s="81" t="s">
        <v>996</v>
      </c>
      <c r="Y513" s="99" t="s">
        <v>520</v>
      </c>
      <c r="Z513" s="69"/>
      <c r="AA513" s="34">
        <v>1</v>
      </c>
      <c r="AB513" s="34">
        <v>1</v>
      </c>
      <c r="AC513" s="35">
        <v>3313045</v>
      </c>
      <c r="AD513" s="40" t="s">
        <v>2552</v>
      </c>
      <c r="AE513" s="79">
        <v>2024</v>
      </c>
    </row>
    <row r="514" spans="1:31" ht="78" x14ac:dyDescent="0.35">
      <c r="A514" s="64" t="s">
        <v>301</v>
      </c>
      <c r="B514" s="70" t="s">
        <v>302</v>
      </c>
      <c r="C514" s="70" t="s">
        <v>1861</v>
      </c>
      <c r="D514" s="70" t="s">
        <v>526</v>
      </c>
      <c r="E514" s="66" t="s">
        <v>1429</v>
      </c>
      <c r="F514" s="95">
        <v>45394</v>
      </c>
      <c r="G514" s="65" t="s">
        <v>150</v>
      </c>
      <c r="H514" s="94" t="s">
        <v>1430</v>
      </c>
      <c r="I514" s="44">
        <v>2903000</v>
      </c>
      <c r="J514" s="97" t="s">
        <v>84</v>
      </c>
      <c r="K514" s="73">
        <v>891200431</v>
      </c>
      <c r="L514" s="65" t="s">
        <v>97</v>
      </c>
      <c r="M514" s="70" t="s">
        <v>1017</v>
      </c>
      <c r="N514" s="68" t="s">
        <v>357</v>
      </c>
      <c r="O514" s="3"/>
      <c r="P514" s="74">
        <f>+Tabla1513[[#This Row],[VALOR INICIAL DEL CONTRATO CON IVA]]+Tabla1513[[#This Row],[VALOR DE LAS ADICIONES CON IVA]]</f>
        <v>2903000</v>
      </c>
      <c r="Q514" s="45">
        <v>0</v>
      </c>
      <c r="R514" s="68" t="s">
        <v>357</v>
      </c>
      <c r="S514" s="75"/>
      <c r="T514" s="76" t="s">
        <v>357</v>
      </c>
      <c r="U514" s="95">
        <v>45394</v>
      </c>
      <c r="V514" s="95">
        <v>45394</v>
      </c>
      <c r="W514" s="98">
        <v>45394</v>
      </c>
      <c r="X514" s="81" t="s">
        <v>1001</v>
      </c>
      <c r="Y514" s="99" t="s">
        <v>520</v>
      </c>
      <c r="Z514" s="69"/>
      <c r="AA514" s="34">
        <v>1</v>
      </c>
      <c r="AB514" s="34">
        <v>1</v>
      </c>
      <c r="AC514" s="35">
        <v>2903000</v>
      </c>
      <c r="AD514" s="40" t="s">
        <v>2553</v>
      </c>
      <c r="AE514" s="79">
        <v>2024</v>
      </c>
    </row>
    <row r="515" spans="1:31" ht="78" x14ac:dyDescent="0.35">
      <c r="A515" s="64" t="s">
        <v>301</v>
      </c>
      <c r="B515" s="70" t="s">
        <v>302</v>
      </c>
      <c r="C515" s="70" t="s">
        <v>2300</v>
      </c>
      <c r="D515" s="70" t="s">
        <v>526</v>
      </c>
      <c r="E515" s="66" t="s">
        <v>1450</v>
      </c>
      <c r="F515" s="95">
        <v>45394</v>
      </c>
      <c r="G515" s="65" t="s">
        <v>150</v>
      </c>
      <c r="H515" s="94" t="s">
        <v>1451</v>
      </c>
      <c r="I515" s="44">
        <v>5712000</v>
      </c>
      <c r="J515" s="97" t="s">
        <v>84</v>
      </c>
      <c r="K515" s="73">
        <v>901486307</v>
      </c>
      <c r="L515" s="65" t="s">
        <v>91</v>
      </c>
      <c r="M515" s="70" t="s">
        <v>1452</v>
      </c>
      <c r="N515" s="68" t="s">
        <v>357</v>
      </c>
      <c r="O515" s="3"/>
      <c r="P515" s="74">
        <f>+Tabla1513[[#This Row],[VALOR INICIAL DEL CONTRATO CON IVA]]+Tabla1513[[#This Row],[VALOR DE LAS ADICIONES CON IVA]]</f>
        <v>5712000</v>
      </c>
      <c r="Q515" s="45">
        <v>0</v>
      </c>
      <c r="R515" s="68" t="s">
        <v>357</v>
      </c>
      <c r="S515" s="75"/>
      <c r="T515" s="76" t="s">
        <v>357</v>
      </c>
      <c r="U515" s="95">
        <v>45394</v>
      </c>
      <c r="V515" s="95">
        <v>45394</v>
      </c>
      <c r="W515" s="98">
        <v>45394</v>
      </c>
      <c r="X515" s="81" t="s">
        <v>1373</v>
      </c>
      <c r="Y515" s="99" t="s">
        <v>520</v>
      </c>
      <c r="Z515" s="69"/>
      <c r="AA515" s="34">
        <v>1</v>
      </c>
      <c r="AB515" s="34">
        <v>1</v>
      </c>
      <c r="AC515" s="35">
        <v>5712000</v>
      </c>
      <c r="AD515" s="40" t="s">
        <v>2554</v>
      </c>
      <c r="AE515" s="79">
        <v>2024</v>
      </c>
    </row>
    <row r="516" spans="1:31" ht="78" x14ac:dyDescent="0.35">
      <c r="A516" s="64" t="s">
        <v>301</v>
      </c>
      <c r="B516" s="70" t="s">
        <v>302</v>
      </c>
      <c r="C516" s="70" t="s">
        <v>2070</v>
      </c>
      <c r="D516" s="70" t="s">
        <v>526</v>
      </c>
      <c r="E516" s="66" t="s">
        <v>1455</v>
      </c>
      <c r="F516" s="95">
        <v>45394</v>
      </c>
      <c r="G516" s="65" t="s">
        <v>150</v>
      </c>
      <c r="H516" s="94" t="s">
        <v>1456</v>
      </c>
      <c r="I516" s="44">
        <v>2237200</v>
      </c>
      <c r="J516" s="97" t="s">
        <v>84</v>
      </c>
      <c r="K516" s="73">
        <v>900524974</v>
      </c>
      <c r="L516" s="65" t="s">
        <v>97</v>
      </c>
      <c r="M516" s="70" t="s">
        <v>1457</v>
      </c>
      <c r="N516" s="68" t="s">
        <v>357</v>
      </c>
      <c r="O516" s="3"/>
      <c r="P516" s="74">
        <f>+Tabla1513[[#This Row],[VALOR INICIAL DEL CONTRATO CON IVA]]+Tabla1513[[#This Row],[VALOR DE LAS ADICIONES CON IVA]]</f>
        <v>2237200</v>
      </c>
      <c r="Q516" s="45">
        <v>0</v>
      </c>
      <c r="R516" s="68" t="s">
        <v>357</v>
      </c>
      <c r="S516" s="75"/>
      <c r="T516" s="76" t="s">
        <v>357</v>
      </c>
      <c r="U516" s="95">
        <v>45398</v>
      </c>
      <c r="V516" s="95">
        <v>45398</v>
      </c>
      <c r="W516" s="98">
        <v>45398</v>
      </c>
      <c r="X516" s="81" t="s">
        <v>1013</v>
      </c>
      <c r="Y516" s="99" t="s">
        <v>520</v>
      </c>
      <c r="Z516" s="69"/>
      <c r="AA516" s="34">
        <v>1</v>
      </c>
      <c r="AB516" s="34">
        <v>1</v>
      </c>
      <c r="AC516" s="35">
        <v>2105400</v>
      </c>
      <c r="AD516" s="53" t="s">
        <v>2555</v>
      </c>
      <c r="AE516" s="79">
        <v>2024</v>
      </c>
    </row>
    <row r="517" spans="1:31" ht="104" x14ac:dyDescent="0.35">
      <c r="A517" s="64" t="s">
        <v>301</v>
      </c>
      <c r="B517" s="70" t="s">
        <v>302</v>
      </c>
      <c r="C517" s="70" t="s">
        <v>2145</v>
      </c>
      <c r="D517" s="70" t="s">
        <v>526</v>
      </c>
      <c r="E517" s="66" t="s">
        <v>1458</v>
      </c>
      <c r="F517" s="95">
        <v>45394</v>
      </c>
      <c r="G517" s="65" t="s">
        <v>150</v>
      </c>
      <c r="H517" s="94" t="s">
        <v>1459</v>
      </c>
      <c r="I517" s="44">
        <v>4330000</v>
      </c>
      <c r="J517" s="97" t="s">
        <v>84</v>
      </c>
      <c r="K517" s="73">
        <v>900155103</v>
      </c>
      <c r="L517" s="65" t="s">
        <v>85</v>
      </c>
      <c r="M517" s="70" t="s">
        <v>1460</v>
      </c>
      <c r="N517" s="68" t="s">
        <v>357</v>
      </c>
      <c r="O517" s="3"/>
      <c r="P517" s="74">
        <f>+Tabla1513[[#This Row],[VALOR INICIAL DEL CONTRATO CON IVA]]+Tabla1513[[#This Row],[VALOR DE LAS ADICIONES CON IVA]]</f>
        <v>4330000</v>
      </c>
      <c r="Q517" s="45">
        <v>0</v>
      </c>
      <c r="R517" s="68" t="s">
        <v>357</v>
      </c>
      <c r="S517" s="75"/>
      <c r="T517" s="76" t="s">
        <v>357</v>
      </c>
      <c r="U517" s="95">
        <v>45394</v>
      </c>
      <c r="V517" s="95">
        <v>45394</v>
      </c>
      <c r="W517" s="98">
        <v>45394</v>
      </c>
      <c r="X517" s="81" t="s">
        <v>1351</v>
      </c>
      <c r="Y517" s="99" t="s">
        <v>520</v>
      </c>
      <c r="Z517" s="69"/>
      <c r="AA517" s="34">
        <v>1</v>
      </c>
      <c r="AB517" s="34">
        <v>1</v>
      </c>
      <c r="AC517" s="35">
        <v>4330000</v>
      </c>
      <c r="AD517" s="40" t="s">
        <v>2556</v>
      </c>
      <c r="AE517" s="79">
        <v>2024</v>
      </c>
    </row>
    <row r="518" spans="1:31" ht="65" x14ac:dyDescent="0.35">
      <c r="A518" s="64" t="s">
        <v>301</v>
      </c>
      <c r="B518" s="70" t="s">
        <v>302</v>
      </c>
      <c r="C518" s="65" t="s">
        <v>2305</v>
      </c>
      <c r="D518" s="70" t="s">
        <v>526</v>
      </c>
      <c r="E518" s="66" t="s">
        <v>1443</v>
      </c>
      <c r="F518" s="95">
        <v>45391</v>
      </c>
      <c r="G518" s="65" t="s">
        <v>150</v>
      </c>
      <c r="H518" s="94" t="s">
        <v>1444</v>
      </c>
      <c r="I518" s="44">
        <v>2490600</v>
      </c>
      <c r="J518" s="97" t="s">
        <v>84</v>
      </c>
      <c r="K518" s="73">
        <v>901150183</v>
      </c>
      <c r="L518" s="65" t="s">
        <v>85</v>
      </c>
      <c r="M518" s="70" t="s">
        <v>1445</v>
      </c>
      <c r="N518" s="68" t="s">
        <v>357</v>
      </c>
      <c r="O518" s="3"/>
      <c r="P518" s="74">
        <f>+Tabla1513[[#This Row],[VALOR INICIAL DEL CONTRATO CON IVA]]+Tabla1513[[#This Row],[VALOR DE LAS ADICIONES CON IVA]]</f>
        <v>2490600</v>
      </c>
      <c r="Q518" s="45">
        <v>0</v>
      </c>
      <c r="R518" s="68" t="s">
        <v>357</v>
      </c>
      <c r="S518" s="75"/>
      <c r="T518" s="76" t="s">
        <v>357</v>
      </c>
      <c r="U518" s="95">
        <v>45394</v>
      </c>
      <c r="V518" s="95">
        <v>45394</v>
      </c>
      <c r="W518" s="98">
        <v>45394</v>
      </c>
      <c r="X518" s="81" t="s">
        <v>388</v>
      </c>
      <c r="Y518" s="99" t="s">
        <v>639</v>
      </c>
      <c r="Z518" s="69">
        <v>45412</v>
      </c>
      <c r="AA518" s="34">
        <v>1</v>
      </c>
      <c r="AB518" s="34">
        <v>1</v>
      </c>
      <c r="AC518" s="35">
        <v>2490600</v>
      </c>
      <c r="AD518" s="40" t="s">
        <v>2557</v>
      </c>
      <c r="AE518" s="79">
        <v>2024</v>
      </c>
    </row>
    <row r="519" spans="1:31" ht="65" x14ac:dyDescent="0.35">
      <c r="A519" s="64" t="s">
        <v>301</v>
      </c>
      <c r="B519" s="70" t="s">
        <v>302</v>
      </c>
      <c r="C519" s="65" t="s">
        <v>1883</v>
      </c>
      <c r="D519" s="70" t="s">
        <v>526</v>
      </c>
      <c r="E519" s="66" t="s">
        <v>1440</v>
      </c>
      <c r="F519" s="95">
        <v>45391</v>
      </c>
      <c r="G519" s="65" t="s">
        <v>150</v>
      </c>
      <c r="H519" s="94" t="s">
        <v>1441</v>
      </c>
      <c r="I519" s="44">
        <v>4764810</v>
      </c>
      <c r="J519" s="97" t="s">
        <v>84</v>
      </c>
      <c r="K519" s="73">
        <v>800156522</v>
      </c>
      <c r="L519" s="65" t="s">
        <v>111</v>
      </c>
      <c r="M519" s="70" t="s">
        <v>1442</v>
      </c>
      <c r="N519" s="68" t="s">
        <v>357</v>
      </c>
      <c r="O519" s="3"/>
      <c r="P519" s="74">
        <f>+Tabla1513[[#This Row],[VALOR INICIAL DEL CONTRATO CON IVA]]+Tabla1513[[#This Row],[VALOR DE LAS ADICIONES CON IVA]]</f>
        <v>4764810</v>
      </c>
      <c r="Q519" s="45">
        <v>0</v>
      </c>
      <c r="R519" s="68" t="s">
        <v>357</v>
      </c>
      <c r="S519" s="75"/>
      <c r="T519" s="76" t="s">
        <v>357</v>
      </c>
      <c r="U519" s="95">
        <v>45399</v>
      </c>
      <c r="V519" s="95">
        <v>45399</v>
      </c>
      <c r="W519" s="98">
        <v>45399</v>
      </c>
      <c r="X519" s="81" t="s">
        <v>331</v>
      </c>
      <c r="Y519" s="99" t="s">
        <v>520</v>
      </c>
      <c r="Z519" s="69"/>
      <c r="AA519" s="34">
        <v>1</v>
      </c>
      <c r="AB519" s="34">
        <v>1</v>
      </c>
      <c r="AC519" s="35">
        <v>4616095</v>
      </c>
      <c r="AD519" s="40" t="s">
        <v>2558</v>
      </c>
      <c r="AE519" s="79">
        <v>2024</v>
      </c>
    </row>
    <row r="520" spans="1:31" ht="104" x14ac:dyDescent="0.35">
      <c r="A520" s="64" t="s">
        <v>301</v>
      </c>
      <c r="B520" s="70" t="s">
        <v>302</v>
      </c>
      <c r="C520" s="70" t="s">
        <v>1772</v>
      </c>
      <c r="D520" s="70" t="s">
        <v>526</v>
      </c>
      <c r="E520" s="66" t="s">
        <v>1461</v>
      </c>
      <c r="F520" s="95">
        <v>45398</v>
      </c>
      <c r="G520" s="65" t="s">
        <v>150</v>
      </c>
      <c r="H520" s="94" t="s">
        <v>1462</v>
      </c>
      <c r="I520" s="44">
        <v>7832000</v>
      </c>
      <c r="J520" s="97" t="s">
        <v>84</v>
      </c>
      <c r="K520" s="73">
        <v>901038875</v>
      </c>
      <c r="L520" s="65" t="s">
        <v>85</v>
      </c>
      <c r="M520" s="70" t="s">
        <v>1463</v>
      </c>
      <c r="N520" s="68" t="s">
        <v>357</v>
      </c>
      <c r="O520" s="3"/>
      <c r="P520" s="74">
        <f>+Tabla1513[[#This Row],[VALOR INICIAL DEL CONTRATO CON IVA]]+Tabla1513[[#This Row],[VALOR DE LAS ADICIONES CON IVA]]</f>
        <v>7832000</v>
      </c>
      <c r="Q520" s="45">
        <v>0</v>
      </c>
      <c r="R520" s="68" t="s">
        <v>357</v>
      </c>
      <c r="S520" s="75"/>
      <c r="T520" s="76" t="s">
        <v>357</v>
      </c>
      <c r="U520" s="95">
        <v>45399</v>
      </c>
      <c r="V520" s="95">
        <v>45399</v>
      </c>
      <c r="W520" s="98">
        <v>45399</v>
      </c>
      <c r="X520" s="81" t="s">
        <v>344</v>
      </c>
      <c r="Y520" s="99" t="s">
        <v>520</v>
      </c>
      <c r="Z520" s="69"/>
      <c r="AA520" s="34">
        <v>1</v>
      </c>
      <c r="AB520" s="34">
        <v>1</v>
      </c>
      <c r="AC520" s="35">
        <v>7832000</v>
      </c>
      <c r="AD520" s="40" t="s">
        <v>2559</v>
      </c>
      <c r="AE520" s="79">
        <v>2024</v>
      </c>
    </row>
    <row r="521" spans="1:31" ht="104" x14ac:dyDescent="0.35">
      <c r="A521" s="64" t="s">
        <v>301</v>
      </c>
      <c r="B521" s="70" t="s">
        <v>302</v>
      </c>
      <c r="C521" s="70" t="s">
        <v>1770</v>
      </c>
      <c r="D521" s="70" t="s">
        <v>526</v>
      </c>
      <c r="E521" s="66" t="s">
        <v>1464</v>
      </c>
      <c r="F521" s="95">
        <v>45398</v>
      </c>
      <c r="G521" s="65" t="s">
        <v>150</v>
      </c>
      <c r="H521" s="94" t="s">
        <v>1465</v>
      </c>
      <c r="I521" s="44">
        <v>11376000</v>
      </c>
      <c r="J521" s="97" t="s">
        <v>84</v>
      </c>
      <c r="K521" s="73">
        <v>901086046</v>
      </c>
      <c r="L521" s="65" t="s">
        <v>114</v>
      </c>
      <c r="M521" s="70" t="s">
        <v>1466</v>
      </c>
      <c r="N521" s="68" t="s">
        <v>357</v>
      </c>
      <c r="O521" s="3"/>
      <c r="P521" s="74">
        <f>+Tabla1513[[#This Row],[VALOR INICIAL DEL CONTRATO CON IVA]]+Tabla1513[[#This Row],[VALOR DE LAS ADICIONES CON IVA]]</f>
        <v>11376000</v>
      </c>
      <c r="Q521" s="45">
        <v>0</v>
      </c>
      <c r="R521" s="68" t="s">
        <v>357</v>
      </c>
      <c r="S521" s="75"/>
      <c r="T521" s="76" t="s">
        <v>357</v>
      </c>
      <c r="U521" s="95">
        <v>45400</v>
      </c>
      <c r="V521" s="95">
        <v>45400</v>
      </c>
      <c r="W521" s="98">
        <v>45400</v>
      </c>
      <c r="X521" s="81" t="s">
        <v>385</v>
      </c>
      <c r="Y521" s="99" t="s">
        <v>520</v>
      </c>
      <c r="Z521" s="69"/>
      <c r="AA521" s="34">
        <v>1</v>
      </c>
      <c r="AB521" s="34">
        <v>1</v>
      </c>
      <c r="AC521" s="35">
        <v>11376000</v>
      </c>
      <c r="AD521" s="40" t="s">
        <v>2560</v>
      </c>
      <c r="AE521" s="79">
        <v>2024</v>
      </c>
    </row>
    <row r="522" spans="1:31" ht="52" x14ac:dyDescent="0.35">
      <c r="A522" s="64" t="s">
        <v>301</v>
      </c>
      <c r="B522" s="70" t="s">
        <v>302</v>
      </c>
      <c r="C522" s="70" t="s">
        <v>1773</v>
      </c>
      <c r="D522" s="70" t="s">
        <v>526</v>
      </c>
      <c r="E522" s="66" t="s">
        <v>1467</v>
      </c>
      <c r="F522" s="95">
        <v>45399</v>
      </c>
      <c r="G522" s="65" t="s">
        <v>150</v>
      </c>
      <c r="H522" s="94" t="s">
        <v>1468</v>
      </c>
      <c r="I522" s="44">
        <v>9070000</v>
      </c>
      <c r="J522" s="97" t="s">
        <v>96</v>
      </c>
      <c r="K522" s="73">
        <v>91266089</v>
      </c>
      <c r="L522" s="65"/>
      <c r="M522" s="70" t="s">
        <v>1469</v>
      </c>
      <c r="N522" s="68" t="s">
        <v>357</v>
      </c>
      <c r="O522" s="3"/>
      <c r="P522" s="74">
        <f>+Tabla1513[[#This Row],[VALOR INICIAL DEL CONTRATO CON IVA]]+Tabla1513[[#This Row],[VALOR DE LAS ADICIONES CON IVA]]</f>
        <v>9070000</v>
      </c>
      <c r="Q522" s="45">
        <v>0</v>
      </c>
      <c r="R522" s="68" t="s">
        <v>357</v>
      </c>
      <c r="S522" s="75"/>
      <c r="T522" s="76" t="s">
        <v>357</v>
      </c>
      <c r="U522" s="95">
        <v>45399</v>
      </c>
      <c r="V522" s="95">
        <v>45399</v>
      </c>
      <c r="W522" s="98">
        <v>45399</v>
      </c>
      <c r="X522" s="81" t="s">
        <v>373</v>
      </c>
      <c r="Y522" s="99" t="s">
        <v>520</v>
      </c>
      <c r="Z522" s="69"/>
      <c r="AA522" s="34">
        <v>0.99990000000000001</v>
      </c>
      <c r="AB522" s="34">
        <v>0.99990000000000001</v>
      </c>
      <c r="AC522" s="35">
        <v>9069830</v>
      </c>
      <c r="AD522" s="40" t="s">
        <v>2561</v>
      </c>
      <c r="AE522" s="79">
        <v>2024</v>
      </c>
    </row>
    <row r="523" spans="1:31" ht="91" x14ac:dyDescent="0.35">
      <c r="A523" s="64" t="s">
        <v>301</v>
      </c>
      <c r="B523" s="70" t="s">
        <v>302</v>
      </c>
      <c r="C523" s="65" t="s">
        <v>2087</v>
      </c>
      <c r="D523" s="70" t="s">
        <v>526</v>
      </c>
      <c r="E523" s="66" t="s">
        <v>1472</v>
      </c>
      <c r="F523" s="95">
        <v>45399</v>
      </c>
      <c r="G523" s="65" t="s">
        <v>150</v>
      </c>
      <c r="H523" s="94" t="s">
        <v>1473</v>
      </c>
      <c r="I523" s="44">
        <v>4042422</v>
      </c>
      <c r="J523" s="97" t="s">
        <v>96</v>
      </c>
      <c r="K523" s="73">
        <v>7690674</v>
      </c>
      <c r="L523" s="65"/>
      <c r="M523" s="70" t="s">
        <v>1018</v>
      </c>
      <c r="N523" s="68" t="s">
        <v>357</v>
      </c>
      <c r="O523" s="3"/>
      <c r="P523" s="74">
        <f>+Tabla1513[[#This Row],[VALOR INICIAL DEL CONTRATO CON IVA]]+Tabla1513[[#This Row],[VALOR DE LAS ADICIONES CON IVA]]</f>
        <v>4042422</v>
      </c>
      <c r="Q523" s="45">
        <v>0</v>
      </c>
      <c r="R523" s="68" t="s">
        <v>357</v>
      </c>
      <c r="S523" s="75"/>
      <c r="T523" s="76" t="s">
        <v>357</v>
      </c>
      <c r="U523" s="95">
        <v>45399</v>
      </c>
      <c r="V523" s="95">
        <v>45399</v>
      </c>
      <c r="W523" s="98">
        <v>45399</v>
      </c>
      <c r="X523" s="81" t="s">
        <v>999</v>
      </c>
      <c r="Y523" s="99" t="s">
        <v>520</v>
      </c>
      <c r="Z523" s="69"/>
      <c r="AA523" s="34">
        <v>1</v>
      </c>
      <c r="AB523" s="34">
        <v>1</v>
      </c>
      <c r="AC523" s="35">
        <v>4042421.64</v>
      </c>
      <c r="AD523" s="40" t="s">
        <v>2562</v>
      </c>
      <c r="AE523" s="79">
        <v>2024</v>
      </c>
    </row>
    <row r="524" spans="1:31" ht="65" x14ac:dyDescent="0.35">
      <c r="A524" s="64" t="s">
        <v>301</v>
      </c>
      <c r="B524" s="70" t="s">
        <v>302</v>
      </c>
      <c r="C524" s="65" t="s">
        <v>2099</v>
      </c>
      <c r="D524" s="70" t="s">
        <v>526</v>
      </c>
      <c r="E524" s="66" t="s">
        <v>1453</v>
      </c>
      <c r="F524" s="95">
        <v>45394</v>
      </c>
      <c r="G524" s="65" t="s">
        <v>150</v>
      </c>
      <c r="H524" s="94" t="s">
        <v>1454</v>
      </c>
      <c r="I524" s="44">
        <v>14098650</v>
      </c>
      <c r="J524" s="97" t="s">
        <v>84</v>
      </c>
      <c r="K524" s="73">
        <v>830500729</v>
      </c>
      <c r="L524" s="65" t="s">
        <v>117</v>
      </c>
      <c r="M524" s="70" t="s">
        <v>1027</v>
      </c>
      <c r="N524" s="68" t="s">
        <v>357</v>
      </c>
      <c r="O524" s="3"/>
      <c r="P524" s="74">
        <f>+Tabla1513[[#This Row],[VALOR INICIAL DEL CONTRATO CON IVA]]+Tabla1513[[#This Row],[VALOR DE LAS ADICIONES CON IVA]]</f>
        <v>14098650</v>
      </c>
      <c r="Q524" s="45">
        <v>4</v>
      </c>
      <c r="R524" s="68" t="s">
        <v>357</v>
      </c>
      <c r="S524" s="75"/>
      <c r="T524" s="76" t="s">
        <v>357</v>
      </c>
      <c r="U524" s="95">
        <v>45394</v>
      </c>
      <c r="V524" s="95">
        <v>45398</v>
      </c>
      <c r="W524" s="98">
        <v>45398</v>
      </c>
      <c r="X524" s="81" t="s">
        <v>340</v>
      </c>
      <c r="Y524" s="99" t="s">
        <v>520</v>
      </c>
      <c r="Z524" s="69"/>
      <c r="AA524" s="34">
        <v>1</v>
      </c>
      <c r="AB524" s="34">
        <v>1</v>
      </c>
      <c r="AC524" s="35">
        <v>14098650</v>
      </c>
      <c r="AD524" s="40" t="s">
        <v>2563</v>
      </c>
      <c r="AE524" s="79">
        <v>2024</v>
      </c>
    </row>
    <row r="525" spans="1:31" ht="78" x14ac:dyDescent="0.35">
      <c r="A525" s="64" t="s">
        <v>301</v>
      </c>
      <c r="B525" s="70" t="s">
        <v>302</v>
      </c>
      <c r="C525" s="70" t="s">
        <v>1767</v>
      </c>
      <c r="D525" s="70" t="s">
        <v>993</v>
      </c>
      <c r="E525" s="66" t="s">
        <v>1477</v>
      </c>
      <c r="F525" s="95">
        <v>45366</v>
      </c>
      <c r="G525" s="65" t="s">
        <v>142</v>
      </c>
      <c r="H525" s="94" t="s">
        <v>1478</v>
      </c>
      <c r="I525" s="44">
        <v>1823250</v>
      </c>
      <c r="J525" s="97" t="s">
        <v>96</v>
      </c>
      <c r="K525" s="73">
        <v>7174033</v>
      </c>
      <c r="L525" s="65"/>
      <c r="M525" s="70" t="s">
        <v>994</v>
      </c>
      <c r="N525" s="68" t="s">
        <v>357</v>
      </c>
      <c r="O525" s="3"/>
      <c r="P525" s="74">
        <f>+Tabla1513[[#This Row],[VALOR INICIAL DEL CONTRATO CON IVA]]+Tabla1513[[#This Row],[VALOR DE LAS ADICIONES CON IVA]]</f>
        <v>1823250</v>
      </c>
      <c r="Q525" s="45">
        <v>238</v>
      </c>
      <c r="R525" s="68" t="s">
        <v>357</v>
      </c>
      <c r="S525" s="75"/>
      <c r="T525" s="76" t="s">
        <v>357</v>
      </c>
      <c r="U525" s="95">
        <v>45373</v>
      </c>
      <c r="V525" s="95">
        <v>45611</v>
      </c>
      <c r="W525" s="98">
        <v>45611</v>
      </c>
      <c r="X525" s="81" t="s">
        <v>1479</v>
      </c>
      <c r="Y525" s="99" t="s">
        <v>520</v>
      </c>
      <c r="Z525" s="69"/>
      <c r="AA525" s="34">
        <v>0.66659999999999997</v>
      </c>
      <c r="AB525" s="34">
        <v>0.66659999999999997</v>
      </c>
      <c r="AC525" s="35">
        <v>1215500</v>
      </c>
      <c r="AD525" s="40" t="s">
        <v>2564</v>
      </c>
      <c r="AE525" s="79">
        <v>2024</v>
      </c>
    </row>
    <row r="526" spans="1:31" ht="43.5" x14ac:dyDescent="0.35">
      <c r="A526" s="64" t="s">
        <v>301</v>
      </c>
      <c r="B526" s="70" t="s">
        <v>302</v>
      </c>
      <c r="C526" s="70" t="s">
        <v>1767</v>
      </c>
      <c r="D526" s="70" t="s">
        <v>993</v>
      </c>
      <c r="E526" s="66" t="s">
        <v>1480</v>
      </c>
      <c r="F526" s="95">
        <v>45366</v>
      </c>
      <c r="G526" s="65" t="s">
        <v>142</v>
      </c>
      <c r="H526" s="94" t="s">
        <v>1481</v>
      </c>
      <c r="I526" s="44">
        <v>540650</v>
      </c>
      <c r="J526" s="97" t="s">
        <v>96</v>
      </c>
      <c r="K526" s="73">
        <v>7174033</v>
      </c>
      <c r="L526" s="65"/>
      <c r="M526" s="70" t="s">
        <v>994</v>
      </c>
      <c r="N526" s="68" t="s">
        <v>357</v>
      </c>
      <c r="O526" s="3"/>
      <c r="P526" s="74">
        <f>+Tabla1513[[#This Row],[VALOR INICIAL DEL CONTRATO CON IVA]]+Tabla1513[[#This Row],[VALOR DE LAS ADICIONES CON IVA]]</f>
        <v>540650</v>
      </c>
      <c r="Q526" s="45">
        <v>0</v>
      </c>
      <c r="R526" s="68" t="s">
        <v>357</v>
      </c>
      <c r="S526" s="75"/>
      <c r="T526" s="76" t="s">
        <v>357</v>
      </c>
      <c r="U526" s="95">
        <v>45401</v>
      </c>
      <c r="V526" s="95">
        <v>45401</v>
      </c>
      <c r="W526" s="98">
        <v>45401</v>
      </c>
      <c r="X526" s="81" t="s">
        <v>1479</v>
      </c>
      <c r="Y526" s="99" t="s">
        <v>520</v>
      </c>
      <c r="Z526" s="69"/>
      <c r="AA526" s="34">
        <v>1</v>
      </c>
      <c r="AB526" s="34">
        <v>1</v>
      </c>
      <c r="AC526" s="35">
        <v>540650</v>
      </c>
      <c r="AD526" s="40" t="s">
        <v>2565</v>
      </c>
      <c r="AE526" s="79">
        <v>2024</v>
      </c>
    </row>
    <row r="527" spans="1:31" ht="104" x14ac:dyDescent="0.35">
      <c r="A527" s="64" t="s">
        <v>301</v>
      </c>
      <c r="B527" s="70" t="s">
        <v>302</v>
      </c>
      <c r="C527" s="70" t="s">
        <v>1767</v>
      </c>
      <c r="D527" s="70" t="s">
        <v>526</v>
      </c>
      <c r="E527" s="66" t="s">
        <v>1482</v>
      </c>
      <c r="F527" s="95">
        <v>45400</v>
      </c>
      <c r="G527" s="65" t="s">
        <v>150</v>
      </c>
      <c r="H527" s="94" t="s">
        <v>1483</v>
      </c>
      <c r="I527" s="44">
        <v>4000000</v>
      </c>
      <c r="J527" s="97" t="s">
        <v>84</v>
      </c>
      <c r="K527" s="73">
        <v>901053218</v>
      </c>
      <c r="L527" s="65" t="s">
        <v>108</v>
      </c>
      <c r="M527" s="70" t="s">
        <v>1484</v>
      </c>
      <c r="N527" s="68" t="s">
        <v>357</v>
      </c>
      <c r="O527" s="3"/>
      <c r="P527" s="74">
        <f>+Tabla1513[[#This Row],[VALOR INICIAL DEL CONTRATO CON IVA]]+Tabla1513[[#This Row],[VALOR DE LAS ADICIONES CON IVA]]</f>
        <v>4000000</v>
      </c>
      <c r="Q527" s="45">
        <v>0</v>
      </c>
      <c r="R527" s="68" t="s">
        <v>357</v>
      </c>
      <c r="S527" s="75"/>
      <c r="T527" s="76" t="s">
        <v>357</v>
      </c>
      <c r="U527" s="95">
        <v>45406</v>
      </c>
      <c r="V527" s="95">
        <v>45406</v>
      </c>
      <c r="W527" s="98">
        <v>45406</v>
      </c>
      <c r="X527" s="81" t="s">
        <v>1485</v>
      </c>
      <c r="Y527" s="99" t="s">
        <v>520</v>
      </c>
      <c r="Z527" s="69"/>
      <c r="AA527" s="34">
        <v>1</v>
      </c>
      <c r="AB527" s="34">
        <v>1</v>
      </c>
      <c r="AC527" s="35">
        <v>3993640</v>
      </c>
      <c r="AD527" s="40" t="s">
        <v>2566</v>
      </c>
      <c r="AE527" s="79">
        <v>2024</v>
      </c>
    </row>
    <row r="528" spans="1:31" ht="65" x14ac:dyDescent="0.35">
      <c r="A528" s="64" t="s">
        <v>301</v>
      </c>
      <c r="B528" s="70" t="s">
        <v>302</v>
      </c>
      <c r="C528" s="70" t="s">
        <v>1768</v>
      </c>
      <c r="D528" s="70" t="s">
        <v>526</v>
      </c>
      <c r="E528" s="66" t="s">
        <v>1474</v>
      </c>
      <c r="F528" s="95">
        <v>45399</v>
      </c>
      <c r="G528" s="65" t="s">
        <v>150</v>
      </c>
      <c r="H528" s="94" t="s">
        <v>1475</v>
      </c>
      <c r="I528" s="44">
        <v>4860000</v>
      </c>
      <c r="J528" s="97" t="s">
        <v>84</v>
      </c>
      <c r="K528" s="73">
        <v>901234199</v>
      </c>
      <c r="L528" s="65" t="s">
        <v>91</v>
      </c>
      <c r="M528" s="70" t="s">
        <v>1476</v>
      </c>
      <c r="N528" s="68" t="s">
        <v>357</v>
      </c>
      <c r="O528" s="3"/>
      <c r="P528" s="74">
        <f>+Tabla1513[[#This Row],[VALOR INICIAL DEL CONTRATO CON IVA]]+Tabla1513[[#This Row],[VALOR DE LAS ADICIONES CON IVA]]</f>
        <v>4860000</v>
      </c>
      <c r="Q528" s="45">
        <v>0</v>
      </c>
      <c r="R528" s="68" t="s">
        <v>357</v>
      </c>
      <c r="S528" s="75"/>
      <c r="T528" s="76" t="s">
        <v>357</v>
      </c>
      <c r="U528" s="95">
        <v>45399</v>
      </c>
      <c r="V528" s="95">
        <v>45399</v>
      </c>
      <c r="W528" s="98">
        <v>45399</v>
      </c>
      <c r="X528" s="81" t="s">
        <v>316</v>
      </c>
      <c r="Y528" s="99" t="s">
        <v>520</v>
      </c>
      <c r="Z528" s="69"/>
      <c r="AA528" s="34">
        <v>1</v>
      </c>
      <c r="AB528" s="34">
        <v>1</v>
      </c>
      <c r="AC528" s="35">
        <v>4860000</v>
      </c>
      <c r="AD528" s="40" t="s">
        <v>2567</v>
      </c>
      <c r="AE528" s="79">
        <v>2024</v>
      </c>
    </row>
    <row r="529" spans="1:31" ht="43.5" x14ac:dyDescent="0.35">
      <c r="A529" s="64" t="s">
        <v>301</v>
      </c>
      <c r="B529" s="70" t="s">
        <v>302</v>
      </c>
      <c r="C529" s="70" t="s">
        <v>2301</v>
      </c>
      <c r="D529" s="70" t="s">
        <v>526</v>
      </c>
      <c r="E529" s="66" t="s">
        <v>1744</v>
      </c>
      <c r="F529" s="95">
        <v>45407</v>
      </c>
      <c r="G529" s="65" t="s">
        <v>150</v>
      </c>
      <c r="H529" s="94" t="s">
        <v>1776</v>
      </c>
      <c r="I529" s="44">
        <v>3800000</v>
      </c>
      <c r="J529" s="97" t="s">
        <v>84</v>
      </c>
      <c r="K529" s="73">
        <v>900325368</v>
      </c>
      <c r="L529" s="65" t="s">
        <v>111</v>
      </c>
      <c r="M529" s="70" t="s">
        <v>1799</v>
      </c>
      <c r="N529" s="111" t="s">
        <v>357</v>
      </c>
      <c r="O529" s="3"/>
      <c r="P529" s="74">
        <f>+Tabla1513[[#This Row],[VALOR INICIAL DEL CONTRATO CON IVA]]+Tabla1513[[#This Row],[VALOR DE LAS ADICIONES CON IVA]]</f>
        <v>3800000</v>
      </c>
      <c r="Q529" s="45">
        <v>0</v>
      </c>
      <c r="R529" s="25" t="s">
        <v>357</v>
      </c>
      <c r="S529" s="4"/>
      <c r="T529" s="76" t="s">
        <v>357</v>
      </c>
      <c r="U529" s="95">
        <v>45407</v>
      </c>
      <c r="V529" s="95">
        <v>45407</v>
      </c>
      <c r="W529" s="98">
        <v>45407</v>
      </c>
      <c r="X529" s="81" t="s">
        <v>1814</v>
      </c>
      <c r="Y529" s="99" t="s">
        <v>520</v>
      </c>
      <c r="Z529" s="69"/>
      <c r="AA529" s="34">
        <v>1</v>
      </c>
      <c r="AB529" s="34">
        <v>1</v>
      </c>
      <c r="AC529" s="35">
        <v>3624074.07</v>
      </c>
      <c r="AD529" s="40" t="s">
        <v>2568</v>
      </c>
      <c r="AE529" s="79">
        <v>2024</v>
      </c>
    </row>
    <row r="530" spans="1:31" ht="39" x14ac:dyDescent="0.35">
      <c r="A530" s="64" t="s">
        <v>301</v>
      </c>
      <c r="B530" s="70" t="s">
        <v>302</v>
      </c>
      <c r="C530" s="65" t="s">
        <v>1860</v>
      </c>
      <c r="D530" s="70" t="s">
        <v>993</v>
      </c>
      <c r="E530" s="66" t="s">
        <v>1486</v>
      </c>
      <c r="F530" s="95">
        <v>45391</v>
      </c>
      <c r="G530" s="65" t="s">
        <v>150</v>
      </c>
      <c r="H530" s="94" t="s">
        <v>1487</v>
      </c>
      <c r="I530" s="44">
        <v>1000000</v>
      </c>
      <c r="J530" s="97" t="s">
        <v>84</v>
      </c>
      <c r="K530" s="73">
        <v>901010849</v>
      </c>
      <c r="L530" s="65" t="s">
        <v>117</v>
      </c>
      <c r="M530" s="70" t="s">
        <v>1488</v>
      </c>
      <c r="N530" s="68" t="s">
        <v>357</v>
      </c>
      <c r="O530" s="3"/>
      <c r="P530" s="74">
        <f>+Tabla1513[[#This Row],[VALOR INICIAL DEL CONTRATO CON IVA]]+Tabla1513[[#This Row],[VALOR DE LAS ADICIONES CON IVA]]</f>
        <v>1000000</v>
      </c>
      <c r="Q530" s="45">
        <v>8</v>
      </c>
      <c r="R530" s="68" t="s">
        <v>357</v>
      </c>
      <c r="S530" s="75"/>
      <c r="T530" s="76" t="s">
        <v>357</v>
      </c>
      <c r="U530" s="95">
        <v>45391</v>
      </c>
      <c r="V530" s="95">
        <v>45399</v>
      </c>
      <c r="W530" s="98">
        <v>45399</v>
      </c>
      <c r="X530" s="81" t="s">
        <v>1022</v>
      </c>
      <c r="Y530" s="99" t="s">
        <v>520</v>
      </c>
      <c r="Z530" s="69"/>
      <c r="AA530" s="34">
        <v>1</v>
      </c>
      <c r="AB530" s="34">
        <v>1</v>
      </c>
      <c r="AC530" s="35">
        <v>1000000</v>
      </c>
      <c r="AD530" s="40" t="s">
        <v>2569</v>
      </c>
      <c r="AE530" s="79">
        <v>2024</v>
      </c>
    </row>
    <row r="531" spans="1:31" ht="52" x14ac:dyDescent="0.35">
      <c r="A531" s="64" t="s">
        <v>301</v>
      </c>
      <c r="B531" s="70" t="s">
        <v>302</v>
      </c>
      <c r="C531" s="65" t="s">
        <v>1860</v>
      </c>
      <c r="D531" s="70" t="s">
        <v>526</v>
      </c>
      <c r="E531" s="66" t="s">
        <v>1489</v>
      </c>
      <c r="F531" s="95">
        <v>45397</v>
      </c>
      <c r="G531" s="65" t="s">
        <v>113</v>
      </c>
      <c r="H531" s="94" t="s">
        <v>1490</v>
      </c>
      <c r="I531" s="44">
        <v>2975000</v>
      </c>
      <c r="J531" s="97" t="s">
        <v>96</v>
      </c>
      <c r="K531" s="73">
        <v>5348893</v>
      </c>
      <c r="L531" s="65"/>
      <c r="M531" s="70" t="s">
        <v>1422</v>
      </c>
      <c r="N531" s="68" t="s">
        <v>357</v>
      </c>
      <c r="O531" s="3"/>
      <c r="P531" s="74">
        <f>+Tabla1513[[#This Row],[VALOR INICIAL DEL CONTRATO CON IVA]]+Tabla1513[[#This Row],[VALOR DE LAS ADICIONES CON IVA]]</f>
        <v>2975000</v>
      </c>
      <c r="Q531" s="45">
        <v>9</v>
      </c>
      <c r="R531" s="68" t="s">
        <v>357</v>
      </c>
      <c r="S531" s="75"/>
      <c r="T531" s="76" t="s">
        <v>357</v>
      </c>
      <c r="U531" s="95">
        <v>45397</v>
      </c>
      <c r="V531" s="95">
        <v>45406</v>
      </c>
      <c r="W531" s="98">
        <v>45406</v>
      </c>
      <c r="X531" s="81" t="s">
        <v>1022</v>
      </c>
      <c r="Y531" s="99" t="s">
        <v>639</v>
      </c>
      <c r="Z531" s="69">
        <v>45412</v>
      </c>
      <c r="AA531" s="34">
        <v>1</v>
      </c>
      <c r="AB531" s="34">
        <v>1</v>
      </c>
      <c r="AC531" s="35">
        <v>2975000</v>
      </c>
      <c r="AD531" s="40" t="s">
        <v>2570</v>
      </c>
      <c r="AE531" s="79">
        <v>2024</v>
      </c>
    </row>
    <row r="532" spans="1:31" ht="52" x14ac:dyDescent="0.35">
      <c r="A532" s="64" t="s">
        <v>301</v>
      </c>
      <c r="B532" s="70" t="s">
        <v>302</v>
      </c>
      <c r="C532" s="65" t="s">
        <v>1860</v>
      </c>
      <c r="D532" s="70" t="s">
        <v>993</v>
      </c>
      <c r="E532" s="66" t="s">
        <v>1491</v>
      </c>
      <c r="F532" s="95">
        <v>45398</v>
      </c>
      <c r="G532" s="65" t="s">
        <v>142</v>
      </c>
      <c r="H532" s="94" t="s">
        <v>1492</v>
      </c>
      <c r="I532" s="44">
        <v>1350000</v>
      </c>
      <c r="J532" s="97" t="s">
        <v>96</v>
      </c>
      <c r="K532" s="73">
        <v>5348893</v>
      </c>
      <c r="L532" s="65"/>
      <c r="M532" s="70" t="s">
        <v>1422</v>
      </c>
      <c r="N532" s="68" t="s">
        <v>357</v>
      </c>
      <c r="O532" s="3"/>
      <c r="P532" s="74">
        <f>+Tabla1513[[#This Row],[VALOR INICIAL DEL CONTRATO CON IVA]]+Tabla1513[[#This Row],[VALOR DE LAS ADICIONES CON IVA]]</f>
        <v>1350000</v>
      </c>
      <c r="Q532" s="45">
        <v>8</v>
      </c>
      <c r="R532" s="68" t="s">
        <v>357</v>
      </c>
      <c r="S532" s="75"/>
      <c r="T532" s="76" t="s">
        <v>357</v>
      </c>
      <c r="U532" s="95">
        <v>45398</v>
      </c>
      <c r="V532" s="95">
        <v>45406</v>
      </c>
      <c r="W532" s="98">
        <v>45406</v>
      </c>
      <c r="X532" s="81" t="s">
        <v>1022</v>
      </c>
      <c r="Y532" s="99" t="s">
        <v>520</v>
      </c>
      <c r="Z532" s="69"/>
      <c r="AA532" s="34">
        <v>1</v>
      </c>
      <c r="AB532" s="34">
        <v>1</v>
      </c>
      <c r="AC532" s="35">
        <v>1350000</v>
      </c>
      <c r="AD532" s="40" t="s">
        <v>2571</v>
      </c>
      <c r="AE532" s="79">
        <v>2024</v>
      </c>
    </row>
    <row r="533" spans="1:31" ht="43.5" x14ac:dyDescent="0.35">
      <c r="A533" s="64" t="s">
        <v>301</v>
      </c>
      <c r="B533" s="70" t="s">
        <v>302</v>
      </c>
      <c r="C533" s="65" t="s">
        <v>1860</v>
      </c>
      <c r="D533" s="70" t="s">
        <v>993</v>
      </c>
      <c r="E533" s="66" t="s">
        <v>1493</v>
      </c>
      <c r="F533" s="95">
        <v>45398</v>
      </c>
      <c r="G533" s="65" t="s">
        <v>142</v>
      </c>
      <c r="H533" s="94" t="s">
        <v>1494</v>
      </c>
      <c r="I533" s="44">
        <v>385000</v>
      </c>
      <c r="J533" s="97" t="s">
        <v>96</v>
      </c>
      <c r="K533" s="73">
        <v>5348893</v>
      </c>
      <c r="L533" s="65"/>
      <c r="M533" s="70" t="s">
        <v>1422</v>
      </c>
      <c r="N533" s="68" t="s">
        <v>357</v>
      </c>
      <c r="O533" s="3"/>
      <c r="P533" s="74">
        <f>+Tabla1513[[#This Row],[VALOR INICIAL DEL CONTRATO CON IVA]]+Tabla1513[[#This Row],[VALOR DE LAS ADICIONES CON IVA]]</f>
        <v>385000</v>
      </c>
      <c r="Q533" s="45">
        <v>8</v>
      </c>
      <c r="R533" s="68" t="s">
        <v>357</v>
      </c>
      <c r="S533" s="75"/>
      <c r="T533" s="76" t="s">
        <v>357</v>
      </c>
      <c r="U533" s="95">
        <v>45398</v>
      </c>
      <c r="V533" s="95">
        <v>45406</v>
      </c>
      <c r="W533" s="98">
        <v>45406</v>
      </c>
      <c r="X533" s="81" t="s">
        <v>1022</v>
      </c>
      <c r="Y533" s="99" t="s">
        <v>520</v>
      </c>
      <c r="Z533" s="69"/>
      <c r="AA533" s="34">
        <v>1</v>
      </c>
      <c r="AB533" s="34">
        <v>1</v>
      </c>
      <c r="AC533" s="35">
        <v>385000</v>
      </c>
      <c r="AD533" s="40" t="s">
        <v>2572</v>
      </c>
      <c r="AE533" s="79">
        <v>2024</v>
      </c>
    </row>
    <row r="534" spans="1:31" ht="52" x14ac:dyDescent="0.35">
      <c r="A534" s="64" t="s">
        <v>301</v>
      </c>
      <c r="B534" s="70" t="s">
        <v>302</v>
      </c>
      <c r="C534" s="65" t="s">
        <v>2099</v>
      </c>
      <c r="D534" s="70" t="s">
        <v>526</v>
      </c>
      <c r="E534" s="66" t="s">
        <v>1498</v>
      </c>
      <c r="F534" s="95">
        <v>45412</v>
      </c>
      <c r="G534" s="65" t="s">
        <v>142</v>
      </c>
      <c r="H534" s="94" t="s">
        <v>1499</v>
      </c>
      <c r="I534" s="44">
        <v>5133660</v>
      </c>
      <c r="J534" s="97" t="s">
        <v>84</v>
      </c>
      <c r="K534" s="73">
        <v>901190231</v>
      </c>
      <c r="L534" s="65" t="s">
        <v>117</v>
      </c>
      <c r="M534" s="70" t="s">
        <v>1010</v>
      </c>
      <c r="N534" s="68" t="s">
        <v>357</v>
      </c>
      <c r="O534" s="3"/>
      <c r="P534" s="74">
        <f>+Tabla1513[[#This Row],[VALOR INICIAL DEL CONTRATO CON IVA]]+Tabla1513[[#This Row],[VALOR DE LAS ADICIONES CON IVA]]</f>
        <v>5133660</v>
      </c>
      <c r="Q534" s="45">
        <v>245</v>
      </c>
      <c r="R534" s="68" t="s">
        <v>357</v>
      </c>
      <c r="S534" s="75"/>
      <c r="T534" s="76" t="s">
        <v>357</v>
      </c>
      <c r="U534" s="95">
        <v>45412</v>
      </c>
      <c r="V534" s="95">
        <v>45657</v>
      </c>
      <c r="W534" s="98">
        <v>45657</v>
      </c>
      <c r="X534" s="81" t="s">
        <v>340</v>
      </c>
      <c r="Y534" s="99" t="s">
        <v>520</v>
      </c>
      <c r="Z534" s="69"/>
      <c r="AA534" s="34">
        <v>1</v>
      </c>
      <c r="AB534" s="34">
        <v>1</v>
      </c>
      <c r="AC534" s="35">
        <v>5133660</v>
      </c>
      <c r="AD534" s="40" t="s">
        <v>2573</v>
      </c>
      <c r="AE534" s="79">
        <v>2024</v>
      </c>
    </row>
    <row r="535" spans="1:31" ht="43.5" x14ac:dyDescent="0.35">
      <c r="A535" s="64" t="s">
        <v>301</v>
      </c>
      <c r="B535" s="70" t="s">
        <v>302</v>
      </c>
      <c r="C535" s="65" t="s">
        <v>2099</v>
      </c>
      <c r="D535" s="70" t="s">
        <v>526</v>
      </c>
      <c r="E535" s="66" t="s">
        <v>1495</v>
      </c>
      <c r="F535" s="95">
        <v>45412</v>
      </c>
      <c r="G535" s="65" t="s">
        <v>113</v>
      </c>
      <c r="H535" s="94" t="s">
        <v>1496</v>
      </c>
      <c r="I535" s="44">
        <v>2499608</v>
      </c>
      <c r="J535" s="97" t="s">
        <v>84</v>
      </c>
      <c r="K535" s="73">
        <v>890404363</v>
      </c>
      <c r="L535" s="65" t="s">
        <v>97</v>
      </c>
      <c r="M535" s="70" t="s">
        <v>1497</v>
      </c>
      <c r="N535" s="68" t="s">
        <v>357</v>
      </c>
      <c r="O535" s="3"/>
      <c r="P535" s="74">
        <f>+Tabla1513[[#This Row],[VALOR INICIAL DEL CONTRATO CON IVA]]+Tabla1513[[#This Row],[VALOR DE LAS ADICIONES CON IVA]]</f>
        <v>2499608</v>
      </c>
      <c r="Q535" s="45">
        <v>8</v>
      </c>
      <c r="R535" s="68" t="s">
        <v>357</v>
      </c>
      <c r="S535" s="75"/>
      <c r="T535" s="76" t="s">
        <v>357</v>
      </c>
      <c r="U535" s="95">
        <v>45412</v>
      </c>
      <c r="V535" s="95">
        <v>45420</v>
      </c>
      <c r="W535" s="98">
        <v>45420</v>
      </c>
      <c r="X535" s="81" t="s">
        <v>340</v>
      </c>
      <c r="Y535" s="99" t="s">
        <v>520</v>
      </c>
      <c r="Z535" s="69"/>
      <c r="AA535" s="34">
        <v>1</v>
      </c>
      <c r="AB535" s="34">
        <v>1</v>
      </c>
      <c r="AC535" s="35">
        <v>2499608</v>
      </c>
      <c r="AD535" s="40" t="s">
        <v>2574</v>
      </c>
      <c r="AE535" s="79">
        <v>2024</v>
      </c>
    </row>
    <row r="536" spans="1:31" ht="52" x14ac:dyDescent="0.35">
      <c r="A536" s="64" t="s">
        <v>301</v>
      </c>
      <c r="B536" s="70" t="s">
        <v>302</v>
      </c>
      <c r="C536" s="65" t="s">
        <v>2099</v>
      </c>
      <c r="D536" s="70" t="s">
        <v>526</v>
      </c>
      <c r="E536" s="66" t="s">
        <v>1500</v>
      </c>
      <c r="F536" s="95">
        <v>45412</v>
      </c>
      <c r="G536" s="65" t="s">
        <v>142</v>
      </c>
      <c r="H536" s="94" t="s">
        <v>1501</v>
      </c>
      <c r="I536" s="44">
        <v>4518752</v>
      </c>
      <c r="J536" s="97" t="s">
        <v>84</v>
      </c>
      <c r="K536" s="73">
        <v>901404870</v>
      </c>
      <c r="L536" s="65" t="s">
        <v>108</v>
      </c>
      <c r="M536" s="70" t="s">
        <v>1502</v>
      </c>
      <c r="N536" s="68" t="s">
        <v>357</v>
      </c>
      <c r="O536" s="3"/>
      <c r="P536" s="74">
        <f>+Tabla1513[[#This Row],[VALOR INICIAL DEL CONTRATO CON IVA]]+Tabla1513[[#This Row],[VALOR DE LAS ADICIONES CON IVA]]</f>
        <v>4518752</v>
      </c>
      <c r="Q536" s="45">
        <v>245</v>
      </c>
      <c r="R536" s="68" t="s">
        <v>357</v>
      </c>
      <c r="S536" s="75"/>
      <c r="T536" s="76" t="s">
        <v>357</v>
      </c>
      <c r="U536" s="95">
        <v>45412</v>
      </c>
      <c r="V536" s="95">
        <v>45657</v>
      </c>
      <c r="W536" s="98">
        <v>45657</v>
      </c>
      <c r="X536" s="81" t="s">
        <v>340</v>
      </c>
      <c r="Y536" s="99" t="s">
        <v>520</v>
      </c>
      <c r="Z536" s="69"/>
      <c r="AA536" s="34">
        <v>1</v>
      </c>
      <c r="AB536" s="34">
        <v>1</v>
      </c>
      <c r="AC536" s="35">
        <v>4518752</v>
      </c>
      <c r="AD536" s="40" t="s">
        <v>2575</v>
      </c>
      <c r="AE536" s="79">
        <v>2024</v>
      </c>
    </row>
    <row r="537" spans="1:31" ht="65" x14ac:dyDescent="0.35">
      <c r="A537" s="64" t="s">
        <v>301</v>
      </c>
      <c r="B537" s="70" t="s">
        <v>302</v>
      </c>
      <c r="C537" s="70" t="s">
        <v>1773</v>
      </c>
      <c r="D537" s="70" t="s">
        <v>993</v>
      </c>
      <c r="E537" s="66" t="s">
        <v>1503</v>
      </c>
      <c r="F537" s="95">
        <v>45412</v>
      </c>
      <c r="G537" s="65" t="s">
        <v>142</v>
      </c>
      <c r="H537" s="94" t="s">
        <v>1504</v>
      </c>
      <c r="I537" s="44">
        <v>802000</v>
      </c>
      <c r="J537" s="97" t="s">
        <v>96</v>
      </c>
      <c r="K537" s="73">
        <v>91480357</v>
      </c>
      <c r="L537" s="65"/>
      <c r="M537" s="70" t="s">
        <v>1505</v>
      </c>
      <c r="N537" s="68" t="s">
        <v>357</v>
      </c>
      <c r="O537" s="3"/>
      <c r="P537" s="74">
        <f>+Tabla1513[[#This Row],[VALOR INICIAL DEL CONTRATO CON IVA]]+Tabla1513[[#This Row],[VALOR DE LAS ADICIONES CON IVA]]</f>
        <v>802000</v>
      </c>
      <c r="Q537" s="45">
        <v>0</v>
      </c>
      <c r="R537" s="68" t="s">
        <v>357</v>
      </c>
      <c r="S537" s="75"/>
      <c r="T537" s="76" t="s">
        <v>357</v>
      </c>
      <c r="U537" s="95">
        <v>45414</v>
      </c>
      <c r="V537" s="95">
        <v>45414</v>
      </c>
      <c r="W537" s="98">
        <v>45414</v>
      </c>
      <c r="X537" s="81" t="s">
        <v>373</v>
      </c>
      <c r="Y537" s="99" t="s">
        <v>520</v>
      </c>
      <c r="Z537" s="69"/>
      <c r="AA537" s="34">
        <v>1</v>
      </c>
      <c r="AB537" s="34">
        <v>1</v>
      </c>
      <c r="AC537" s="35">
        <v>802000</v>
      </c>
      <c r="AD537" s="40" t="s">
        <v>2576</v>
      </c>
      <c r="AE537" s="79">
        <v>2024</v>
      </c>
    </row>
    <row r="538" spans="1:31" ht="91" x14ac:dyDescent="0.35">
      <c r="A538" s="64" t="s">
        <v>301</v>
      </c>
      <c r="B538" s="70" t="s">
        <v>302</v>
      </c>
      <c r="C538" s="70" t="s">
        <v>1774</v>
      </c>
      <c r="D538" s="70" t="s">
        <v>526</v>
      </c>
      <c r="E538" s="66" t="s">
        <v>1506</v>
      </c>
      <c r="F538" s="95">
        <v>45414</v>
      </c>
      <c r="G538" s="65" t="s">
        <v>113</v>
      </c>
      <c r="H538" s="94" t="s">
        <v>1507</v>
      </c>
      <c r="I538" s="44">
        <v>4200700</v>
      </c>
      <c r="J538" s="97" t="s">
        <v>96</v>
      </c>
      <c r="K538" s="73">
        <v>71630363</v>
      </c>
      <c r="L538" s="65"/>
      <c r="M538" s="70" t="s">
        <v>1508</v>
      </c>
      <c r="N538" s="68" t="s">
        <v>357</v>
      </c>
      <c r="O538" s="3"/>
      <c r="P538" s="74">
        <f>+Tabla1513[[#This Row],[VALOR INICIAL DEL CONTRATO CON IVA]]+Tabla1513[[#This Row],[VALOR DE LAS ADICIONES CON IVA]]</f>
        <v>4200700</v>
      </c>
      <c r="Q538" s="45">
        <v>31</v>
      </c>
      <c r="R538" s="68" t="s">
        <v>357</v>
      </c>
      <c r="S538" s="75"/>
      <c r="T538" s="76" t="s">
        <v>357</v>
      </c>
      <c r="U538" s="95">
        <v>45414</v>
      </c>
      <c r="V538" s="95">
        <v>45445</v>
      </c>
      <c r="W538" s="98">
        <v>45445</v>
      </c>
      <c r="X538" s="81" t="s">
        <v>1410</v>
      </c>
      <c r="Y538" s="99" t="s">
        <v>639</v>
      </c>
      <c r="Z538" s="69">
        <v>45439</v>
      </c>
      <c r="AA538" s="34">
        <v>1</v>
      </c>
      <c r="AB538" s="34">
        <v>1</v>
      </c>
      <c r="AC538" s="35">
        <v>4200700</v>
      </c>
      <c r="AD538" s="40" t="s">
        <v>2577</v>
      </c>
      <c r="AE538" s="79">
        <v>2024</v>
      </c>
    </row>
    <row r="539" spans="1:31" ht="78" x14ac:dyDescent="0.35">
      <c r="A539" s="64" t="s">
        <v>301</v>
      </c>
      <c r="B539" s="70" t="s">
        <v>302</v>
      </c>
      <c r="C539" s="65" t="s">
        <v>2157</v>
      </c>
      <c r="D539" s="70" t="s">
        <v>526</v>
      </c>
      <c r="E539" s="66" t="s">
        <v>1470</v>
      </c>
      <c r="F539" s="95">
        <v>45415</v>
      </c>
      <c r="G539" s="65" t="s">
        <v>150</v>
      </c>
      <c r="H539" s="94" t="s">
        <v>1471</v>
      </c>
      <c r="I539" s="44">
        <v>2667600</v>
      </c>
      <c r="J539" s="97" t="s">
        <v>96</v>
      </c>
      <c r="K539" s="73">
        <v>1102839999</v>
      </c>
      <c r="L539" s="65"/>
      <c r="M539" s="70" t="s">
        <v>1021</v>
      </c>
      <c r="N539" s="68" t="s">
        <v>357</v>
      </c>
      <c r="O539" s="3"/>
      <c r="P539" s="74">
        <f>+Tabla1513[[#This Row],[VALOR INICIAL DEL CONTRATO CON IVA]]+Tabla1513[[#This Row],[VALOR DE LAS ADICIONES CON IVA]]</f>
        <v>2667600</v>
      </c>
      <c r="Q539" s="45">
        <v>0</v>
      </c>
      <c r="R539" s="68" t="s">
        <v>357</v>
      </c>
      <c r="S539" s="75"/>
      <c r="T539" s="76" t="s">
        <v>357</v>
      </c>
      <c r="U539" s="95">
        <v>45415</v>
      </c>
      <c r="V539" s="95">
        <v>45415</v>
      </c>
      <c r="W539" s="98">
        <v>45415</v>
      </c>
      <c r="X539" s="81" t="s">
        <v>377</v>
      </c>
      <c r="Y539" s="99" t="s">
        <v>520</v>
      </c>
      <c r="Z539" s="69"/>
      <c r="AA539" s="34">
        <v>1</v>
      </c>
      <c r="AB539" s="34">
        <v>1</v>
      </c>
      <c r="AC539" s="35">
        <v>2667600</v>
      </c>
      <c r="AD539" s="40" t="s">
        <v>2578</v>
      </c>
      <c r="AE539" s="79">
        <v>2024</v>
      </c>
    </row>
    <row r="540" spans="1:31" ht="104" x14ac:dyDescent="0.35">
      <c r="A540" s="64" t="s">
        <v>301</v>
      </c>
      <c r="B540" s="70" t="s">
        <v>302</v>
      </c>
      <c r="C540" s="65" t="s">
        <v>2157</v>
      </c>
      <c r="D540" s="70" t="s">
        <v>526</v>
      </c>
      <c r="E540" s="66" t="s">
        <v>1509</v>
      </c>
      <c r="F540" s="95">
        <v>45419</v>
      </c>
      <c r="G540" s="65" t="s">
        <v>113</v>
      </c>
      <c r="H540" s="94" t="s">
        <v>1510</v>
      </c>
      <c r="I540" s="44">
        <v>14418040</v>
      </c>
      <c r="J540" s="97" t="s">
        <v>84</v>
      </c>
      <c r="K540" s="73">
        <v>800240218</v>
      </c>
      <c r="L540" s="65" t="s">
        <v>91</v>
      </c>
      <c r="M540" s="70" t="s">
        <v>1511</v>
      </c>
      <c r="N540" s="68" t="s">
        <v>357</v>
      </c>
      <c r="O540" s="3"/>
      <c r="P540" s="74">
        <f>+Tabla1513[[#This Row],[VALOR INICIAL DEL CONTRATO CON IVA]]+Tabla1513[[#This Row],[VALOR DE LAS ADICIONES CON IVA]]</f>
        <v>14418040</v>
      </c>
      <c r="Q540" s="45">
        <v>228</v>
      </c>
      <c r="R540" s="68" t="s">
        <v>357</v>
      </c>
      <c r="S540" s="75"/>
      <c r="T540" s="76" t="s">
        <v>357</v>
      </c>
      <c r="U540" s="95">
        <v>45429</v>
      </c>
      <c r="V540" s="95">
        <v>45657</v>
      </c>
      <c r="W540" s="98">
        <v>45657</v>
      </c>
      <c r="X540" s="81" t="s">
        <v>377</v>
      </c>
      <c r="Y540" s="99" t="s">
        <v>639</v>
      </c>
      <c r="Z540" s="69">
        <v>45664</v>
      </c>
      <c r="AA540" s="34">
        <v>1</v>
      </c>
      <c r="AB540" s="34">
        <v>1</v>
      </c>
      <c r="AC540" s="35">
        <v>14418040</v>
      </c>
      <c r="AD540" s="40" t="s">
        <v>2579</v>
      </c>
      <c r="AE540" s="79">
        <v>2024</v>
      </c>
    </row>
    <row r="541" spans="1:31" ht="52" x14ac:dyDescent="0.35">
      <c r="A541" s="64" t="s">
        <v>301</v>
      </c>
      <c r="B541" s="70" t="s">
        <v>302</v>
      </c>
      <c r="C541" s="70" t="s">
        <v>1774</v>
      </c>
      <c r="D541" s="70" t="s">
        <v>993</v>
      </c>
      <c r="E541" s="66" t="s">
        <v>1515</v>
      </c>
      <c r="F541" s="95">
        <v>45399</v>
      </c>
      <c r="G541" s="65" t="s">
        <v>150</v>
      </c>
      <c r="H541" s="94" t="s">
        <v>1516</v>
      </c>
      <c r="I541" s="44">
        <v>1855000</v>
      </c>
      <c r="J541" s="97" t="s">
        <v>96</v>
      </c>
      <c r="K541" s="73">
        <v>1118827735</v>
      </c>
      <c r="L541" s="65"/>
      <c r="M541" s="70" t="s">
        <v>1517</v>
      </c>
      <c r="N541" s="68" t="s">
        <v>357</v>
      </c>
      <c r="O541" s="3"/>
      <c r="P541" s="74">
        <f>+Tabla1513[[#This Row],[VALOR INICIAL DEL CONTRATO CON IVA]]+Tabla1513[[#This Row],[VALOR DE LAS ADICIONES CON IVA]]</f>
        <v>1855000</v>
      </c>
      <c r="Q541" s="45">
        <v>30</v>
      </c>
      <c r="R541" s="68" t="s">
        <v>357</v>
      </c>
      <c r="S541" s="75"/>
      <c r="T541" s="76" t="s">
        <v>357</v>
      </c>
      <c r="U541" s="95">
        <v>45399</v>
      </c>
      <c r="V541" s="95">
        <v>45429</v>
      </c>
      <c r="W541" s="98">
        <v>45429</v>
      </c>
      <c r="X541" s="81" t="s">
        <v>1410</v>
      </c>
      <c r="Y541" s="99" t="s">
        <v>520</v>
      </c>
      <c r="Z541" s="69"/>
      <c r="AA541" s="34">
        <v>1</v>
      </c>
      <c r="AB541" s="34">
        <v>1</v>
      </c>
      <c r="AC541" s="35">
        <v>1855000</v>
      </c>
      <c r="AD541" s="40" t="s">
        <v>2580</v>
      </c>
      <c r="AE541" s="79">
        <v>2024</v>
      </c>
    </row>
    <row r="542" spans="1:31" ht="169" x14ac:dyDescent="0.35">
      <c r="A542" s="64" t="s">
        <v>301</v>
      </c>
      <c r="B542" s="70" t="s">
        <v>302</v>
      </c>
      <c r="C542" s="70" t="s">
        <v>2259</v>
      </c>
      <c r="D542" s="70" t="s">
        <v>526</v>
      </c>
      <c r="E542" s="66" t="s">
        <v>1512</v>
      </c>
      <c r="F542" s="95">
        <v>45420</v>
      </c>
      <c r="G542" s="65" t="s">
        <v>142</v>
      </c>
      <c r="H542" s="94" t="s">
        <v>1513</v>
      </c>
      <c r="I542" s="44">
        <v>6064830</v>
      </c>
      <c r="J542" s="97" t="s">
        <v>84</v>
      </c>
      <c r="K542" s="73">
        <v>900237753</v>
      </c>
      <c r="L542" s="65" t="s">
        <v>85</v>
      </c>
      <c r="M542" s="70" t="s">
        <v>1514</v>
      </c>
      <c r="N542" s="68" t="s">
        <v>357</v>
      </c>
      <c r="O542" s="3"/>
      <c r="P542" s="74">
        <f>+Tabla1513[[#This Row],[VALOR INICIAL DEL CONTRATO CON IVA]]+Tabla1513[[#This Row],[VALOR DE LAS ADICIONES CON IVA]]</f>
        <v>6064830</v>
      </c>
      <c r="Q542" s="45">
        <v>237</v>
      </c>
      <c r="R542" s="68" t="s">
        <v>357</v>
      </c>
      <c r="S542" s="75"/>
      <c r="T542" s="76" t="s">
        <v>357</v>
      </c>
      <c r="U542" s="95">
        <v>45420</v>
      </c>
      <c r="V542" s="95">
        <v>45657</v>
      </c>
      <c r="W542" s="98">
        <v>45657</v>
      </c>
      <c r="X542" s="81" t="s">
        <v>1439</v>
      </c>
      <c r="Y542" s="99" t="s">
        <v>520</v>
      </c>
      <c r="Z542" s="69"/>
      <c r="AA542" s="34">
        <v>1</v>
      </c>
      <c r="AB542" s="34">
        <v>1</v>
      </c>
      <c r="AC542" s="35">
        <v>6054830</v>
      </c>
      <c r="AD542" s="40" t="s">
        <v>2581</v>
      </c>
      <c r="AE542" s="79">
        <v>2024</v>
      </c>
    </row>
    <row r="543" spans="1:31" ht="65" x14ac:dyDescent="0.35">
      <c r="A543" s="64" t="s">
        <v>301</v>
      </c>
      <c r="B543" s="70" t="s">
        <v>302</v>
      </c>
      <c r="C543" s="65" t="s">
        <v>2305</v>
      </c>
      <c r="D543" s="70" t="s">
        <v>526</v>
      </c>
      <c r="E543" s="66" t="s">
        <v>1520</v>
      </c>
      <c r="F543" s="95">
        <v>45426</v>
      </c>
      <c r="G543" s="65" t="s">
        <v>142</v>
      </c>
      <c r="H543" s="94" t="s">
        <v>1521</v>
      </c>
      <c r="I543" s="44">
        <v>2380000</v>
      </c>
      <c r="J543" s="26" t="s">
        <v>84</v>
      </c>
      <c r="K543" s="3">
        <v>900339076</v>
      </c>
      <c r="L543" s="65" t="s">
        <v>85</v>
      </c>
      <c r="M543" s="70" t="s">
        <v>1006</v>
      </c>
      <c r="N543" s="66" t="s">
        <v>357</v>
      </c>
      <c r="O543" s="3"/>
      <c r="P543" s="74">
        <f>+Tabla1513[[#This Row],[VALOR INICIAL DEL CONTRATO CON IVA]]+Tabla1513[[#This Row],[VALOR DE LAS ADICIONES CON IVA]]</f>
        <v>2380000</v>
      </c>
      <c r="Q543" s="45">
        <v>0</v>
      </c>
      <c r="R543" s="25" t="s">
        <v>357</v>
      </c>
      <c r="S543" s="4"/>
      <c r="T543" s="76" t="s">
        <v>357</v>
      </c>
      <c r="U543" s="95">
        <v>45427</v>
      </c>
      <c r="V543" s="95">
        <v>45427</v>
      </c>
      <c r="W543" s="98">
        <v>45427</v>
      </c>
      <c r="X543" s="81" t="s">
        <v>388</v>
      </c>
      <c r="Y543" s="99" t="s">
        <v>639</v>
      </c>
      <c r="Z543" s="69">
        <v>45432</v>
      </c>
      <c r="AA543" s="34">
        <v>1</v>
      </c>
      <c r="AB543" s="34">
        <v>1</v>
      </c>
      <c r="AC543" s="35">
        <v>2380000</v>
      </c>
      <c r="AD543" s="40" t="s">
        <v>2582</v>
      </c>
      <c r="AE543" s="79">
        <v>2024</v>
      </c>
    </row>
    <row r="544" spans="1:31" ht="52" x14ac:dyDescent="0.35">
      <c r="A544" s="64" t="s">
        <v>301</v>
      </c>
      <c r="B544" s="70" t="s">
        <v>302</v>
      </c>
      <c r="C544" s="65" t="s">
        <v>1860</v>
      </c>
      <c r="D544" s="70" t="s">
        <v>526</v>
      </c>
      <c r="E544" s="66" t="s">
        <v>1518</v>
      </c>
      <c r="F544" s="95">
        <v>45426</v>
      </c>
      <c r="G544" s="65" t="s">
        <v>142</v>
      </c>
      <c r="H544" s="94" t="s">
        <v>1519</v>
      </c>
      <c r="I544" s="44">
        <v>4760000</v>
      </c>
      <c r="J544" s="97" t="s">
        <v>96</v>
      </c>
      <c r="K544" s="73">
        <v>5348893</v>
      </c>
      <c r="L544" s="65"/>
      <c r="M544" s="70" t="s">
        <v>1422</v>
      </c>
      <c r="N544" s="68" t="s">
        <v>357</v>
      </c>
      <c r="O544" s="3"/>
      <c r="P544" s="74">
        <f>+Tabla1513[[#This Row],[VALOR INICIAL DEL CONTRATO CON IVA]]+Tabla1513[[#This Row],[VALOR DE LAS ADICIONES CON IVA]]</f>
        <v>4760000</v>
      </c>
      <c r="Q544" s="45">
        <v>7</v>
      </c>
      <c r="R544" s="68" t="s">
        <v>357</v>
      </c>
      <c r="S544" s="75"/>
      <c r="T544" s="76" t="s">
        <v>357</v>
      </c>
      <c r="U544" s="95">
        <v>45426</v>
      </c>
      <c r="V544" s="95">
        <v>45433</v>
      </c>
      <c r="W544" s="98">
        <v>45433</v>
      </c>
      <c r="X544" s="81" t="s">
        <v>1022</v>
      </c>
      <c r="Y544" s="99" t="s">
        <v>639</v>
      </c>
      <c r="Z544" s="69">
        <v>45442</v>
      </c>
      <c r="AA544" s="34">
        <v>1</v>
      </c>
      <c r="AB544" s="34">
        <v>1</v>
      </c>
      <c r="AC544" s="35">
        <v>4760000</v>
      </c>
      <c r="AD544" s="40" t="s">
        <v>2583</v>
      </c>
      <c r="AE544" s="79">
        <v>2024</v>
      </c>
    </row>
    <row r="545" spans="1:31" ht="104" x14ac:dyDescent="0.35">
      <c r="A545" s="64" t="s">
        <v>301</v>
      </c>
      <c r="B545" s="70" t="s">
        <v>302</v>
      </c>
      <c r="C545" s="70" t="s">
        <v>2304</v>
      </c>
      <c r="D545" s="70" t="s">
        <v>526</v>
      </c>
      <c r="E545" s="66" t="s">
        <v>1522</v>
      </c>
      <c r="F545" s="95">
        <v>45427</v>
      </c>
      <c r="G545" s="65" t="s">
        <v>150</v>
      </c>
      <c r="H545" s="94" t="s">
        <v>1523</v>
      </c>
      <c r="I545" s="44">
        <v>2923150</v>
      </c>
      <c r="J545" s="97" t="s">
        <v>84</v>
      </c>
      <c r="K545" s="73">
        <v>900479791</v>
      </c>
      <c r="L545" s="65" t="s">
        <v>123</v>
      </c>
      <c r="M545" s="70" t="s">
        <v>1524</v>
      </c>
      <c r="N545" s="111" t="s">
        <v>357</v>
      </c>
      <c r="O545" s="3"/>
      <c r="P545" s="74">
        <f>+Tabla1513[[#This Row],[VALOR INICIAL DEL CONTRATO CON IVA]]+Tabla1513[[#This Row],[VALOR DE LAS ADICIONES CON IVA]]</f>
        <v>2923150</v>
      </c>
      <c r="Q545" s="45">
        <v>0</v>
      </c>
      <c r="R545" s="25" t="s">
        <v>357</v>
      </c>
      <c r="S545" s="4"/>
      <c r="T545" s="76" t="s">
        <v>357</v>
      </c>
      <c r="U545" s="95">
        <v>45429</v>
      </c>
      <c r="V545" s="95">
        <v>45429</v>
      </c>
      <c r="W545" s="98">
        <v>45429</v>
      </c>
      <c r="X545" s="81" t="s">
        <v>328</v>
      </c>
      <c r="Y545" s="99" t="s">
        <v>520</v>
      </c>
      <c r="Z545" s="69"/>
      <c r="AA545" s="34">
        <v>1</v>
      </c>
      <c r="AB545" s="34">
        <v>1</v>
      </c>
      <c r="AC545" s="35">
        <v>2923150</v>
      </c>
      <c r="AD545" s="40" t="s">
        <v>2584</v>
      </c>
      <c r="AE545" s="79">
        <v>2024</v>
      </c>
    </row>
    <row r="546" spans="1:31" ht="65" x14ac:dyDescent="0.35">
      <c r="A546" s="64" t="s">
        <v>301</v>
      </c>
      <c r="B546" s="70" t="s">
        <v>302</v>
      </c>
      <c r="C546" s="70" t="s">
        <v>2145</v>
      </c>
      <c r="D546" s="70" t="s">
        <v>993</v>
      </c>
      <c r="E546" s="66" t="s">
        <v>1528</v>
      </c>
      <c r="F546" s="95">
        <v>45429</v>
      </c>
      <c r="G546" s="70" t="s">
        <v>88</v>
      </c>
      <c r="H546" s="94" t="s">
        <v>1529</v>
      </c>
      <c r="I546" s="44">
        <v>1530000</v>
      </c>
      <c r="J546" s="97" t="s">
        <v>96</v>
      </c>
      <c r="K546" s="73">
        <v>10278636</v>
      </c>
      <c r="L546" s="65"/>
      <c r="M546" s="70" t="s">
        <v>1530</v>
      </c>
      <c r="N546" s="111" t="s">
        <v>357</v>
      </c>
      <c r="O546" s="3"/>
      <c r="P546" s="74">
        <f>+Tabla1513[[#This Row],[VALOR INICIAL DEL CONTRATO CON IVA]]+Tabla1513[[#This Row],[VALOR DE LAS ADICIONES CON IVA]]</f>
        <v>1530000</v>
      </c>
      <c r="Q546" s="45">
        <v>259</v>
      </c>
      <c r="R546" s="25" t="s">
        <v>357</v>
      </c>
      <c r="S546" s="4"/>
      <c r="T546" s="76" t="s">
        <v>357</v>
      </c>
      <c r="U546" s="95">
        <v>45429</v>
      </c>
      <c r="V546" s="95">
        <v>45688</v>
      </c>
      <c r="W546" s="98">
        <v>45688</v>
      </c>
      <c r="X546" s="81" t="s">
        <v>1351</v>
      </c>
      <c r="Y546" s="99" t="s">
        <v>308</v>
      </c>
      <c r="Z546" s="69"/>
      <c r="AA546" s="34">
        <v>1</v>
      </c>
      <c r="AB546" s="34">
        <v>1</v>
      </c>
      <c r="AC546" s="35">
        <v>1530000</v>
      </c>
      <c r="AD546" s="40" t="s">
        <v>2585</v>
      </c>
      <c r="AE546" s="79">
        <v>2024</v>
      </c>
    </row>
    <row r="547" spans="1:31" ht="65" x14ac:dyDescent="0.35">
      <c r="A547" s="64" t="s">
        <v>301</v>
      </c>
      <c r="B547" s="70" t="s">
        <v>302</v>
      </c>
      <c r="C547" s="70" t="s">
        <v>1884</v>
      </c>
      <c r="D547" s="70" t="s">
        <v>526</v>
      </c>
      <c r="E547" s="66" t="s">
        <v>1532</v>
      </c>
      <c r="F547" s="95">
        <v>45429</v>
      </c>
      <c r="G547" s="65" t="s">
        <v>142</v>
      </c>
      <c r="H547" s="94" t="s">
        <v>1868</v>
      </c>
      <c r="I547" s="44">
        <v>11902339</v>
      </c>
      <c r="J547" s="97" t="s">
        <v>96</v>
      </c>
      <c r="K547" s="73">
        <v>17529401</v>
      </c>
      <c r="L547" s="65"/>
      <c r="M547" s="70" t="s">
        <v>1533</v>
      </c>
      <c r="N547" s="111" t="s">
        <v>357</v>
      </c>
      <c r="O547" s="3"/>
      <c r="P547" s="74">
        <f>+Tabla1513[[#This Row],[VALOR INICIAL DEL CONTRATO CON IVA]]+Tabla1513[[#This Row],[VALOR DE LAS ADICIONES CON IVA]]</f>
        <v>11902339</v>
      </c>
      <c r="Q547" s="45">
        <v>10</v>
      </c>
      <c r="R547" s="25" t="s">
        <v>357</v>
      </c>
      <c r="S547" s="4"/>
      <c r="T547" s="76" t="s">
        <v>357</v>
      </c>
      <c r="U547" s="95">
        <v>45432</v>
      </c>
      <c r="V547" s="95">
        <v>45442</v>
      </c>
      <c r="W547" s="98">
        <v>45442</v>
      </c>
      <c r="X547" s="81" t="s">
        <v>307</v>
      </c>
      <c r="Y547" s="99" t="s">
        <v>520</v>
      </c>
      <c r="Z547" s="69"/>
      <c r="AA547" s="34">
        <v>1</v>
      </c>
      <c r="AB547" s="34">
        <v>1</v>
      </c>
      <c r="AC547" s="35">
        <v>11902339</v>
      </c>
      <c r="AD547" s="40" t="s">
        <v>2586</v>
      </c>
      <c r="AE547" s="79">
        <v>2024</v>
      </c>
    </row>
    <row r="548" spans="1:31" ht="52" x14ac:dyDescent="0.35">
      <c r="A548" s="64" t="s">
        <v>301</v>
      </c>
      <c r="B548" s="70" t="s">
        <v>302</v>
      </c>
      <c r="C548" s="65" t="s">
        <v>2087</v>
      </c>
      <c r="D548" s="70" t="s">
        <v>526</v>
      </c>
      <c r="E548" s="66" t="s">
        <v>1531</v>
      </c>
      <c r="F548" s="95">
        <v>45432</v>
      </c>
      <c r="G548" s="65" t="s">
        <v>113</v>
      </c>
      <c r="H548" s="94" t="s">
        <v>2298</v>
      </c>
      <c r="I548" s="44">
        <v>3486700</v>
      </c>
      <c r="J548" s="97" t="s">
        <v>84</v>
      </c>
      <c r="K548" s="73">
        <v>901148532</v>
      </c>
      <c r="L548" s="65" t="s">
        <v>91</v>
      </c>
      <c r="M548" s="70" t="s">
        <v>1425</v>
      </c>
      <c r="N548" s="111" t="s">
        <v>357</v>
      </c>
      <c r="O548" s="3"/>
      <c r="P548" s="74">
        <f>+Tabla1513[[#This Row],[VALOR INICIAL DEL CONTRATO CON IVA]]+Tabla1513[[#This Row],[VALOR DE LAS ADICIONES CON IVA]]</f>
        <v>3486700</v>
      </c>
      <c r="Q548" s="45">
        <v>19</v>
      </c>
      <c r="R548" s="25" t="s">
        <v>357</v>
      </c>
      <c r="S548" s="4"/>
      <c r="T548" s="76" t="s">
        <v>357</v>
      </c>
      <c r="U548" s="95">
        <v>45432</v>
      </c>
      <c r="V548" s="95">
        <v>45451</v>
      </c>
      <c r="W548" s="98">
        <v>45451</v>
      </c>
      <c r="X548" s="81" t="s">
        <v>999</v>
      </c>
      <c r="Y548" s="99" t="s">
        <v>520</v>
      </c>
      <c r="Z548" s="69"/>
      <c r="AA548" s="34">
        <v>1</v>
      </c>
      <c r="AB548" s="34">
        <v>1</v>
      </c>
      <c r="AC548" s="35">
        <v>3486700</v>
      </c>
      <c r="AD548" s="40" t="s">
        <v>2587</v>
      </c>
      <c r="AE548" s="79">
        <v>2024</v>
      </c>
    </row>
    <row r="549" spans="1:31" ht="78" x14ac:dyDescent="0.35">
      <c r="A549" s="64" t="s">
        <v>301</v>
      </c>
      <c r="B549" s="70" t="s">
        <v>302</v>
      </c>
      <c r="C549" s="70" t="s">
        <v>1774</v>
      </c>
      <c r="D549" s="70" t="s">
        <v>993</v>
      </c>
      <c r="E549" s="66" t="s">
        <v>1525</v>
      </c>
      <c r="F549" s="95">
        <v>45428</v>
      </c>
      <c r="G549" s="65" t="s">
        <v>142</v>
      </c>
      <c r="H549" s="94" t="s">
        <v>1526</v>
      </c>
      <c r="I549" s="44">
        <v>1460000</v>
      </c>
      <c r="J549" s="97" t="s">
        <v>96</v>
      </c>
      <c r="K549" s="73">
        <v>1118850939</v>
      </c>
      <c r="L549" s="65"/>
      <c r="M549" s="70" t="s">
        <v>1527</v>
      </c>
      <c r="N549" s="111" t="s">
        <v>357</v>
      </c>
      <c r="O549" s="3"/>
      <c r="P549" s="74">
        <f>+Tabla1513[[#This Row],[VALOR INICIAL DEL CONTRATO CON IVA]]+Tabla1513[[#This Row],[VALOR DE LAS ADICIONES CON IVA]]</f>
        <v>1460000</v>
      </c>
      <c r="Q549" s="45">
        <v>31</v>
      </c>
      <c r="R549" s="25" t="s">
        <v>357</v>
      </c>
      <c r="S549" s="4"/>
      <c r="T549" s="76" t="s">
        <v>357</v>
      </c>
      <c r="U549" s="95">
        <v>45427</v>
      </c>
      <c r="V549" s="95">
        <v>45458</v>
      </c>
      <c r="W549" s="98">
        <v>45458</v>
      </c>
      <c r="X549" s="81" t="s">
        <v>1012</v>
      </c>
      <c r="Y549" s="99" t="s">
        <v>639</v>
      </c>
      <c r="Z549" s="69">
        <v>45436</v>
      </c>
      <c r="AA549" s="34">
        <v>1</v>
      </c>
      <c r="AB549" s="34">
        <v>1</v>
      </c>
      <c r="AC549" s="35">
        <v>1460000</v>
      </c>
      <c r="AD549" s="40" t="s">
        <v>2588</v>
      </c>
      <c r="AE549" s="79">
        <v>2024</v>
      </c>
    </row>
    <row r="550" spans="1:31" ht="52" x14ac:dyDescent="0.35">
      <c r="A550" s="64" t="s">
        <v>301</v>
      </c>
      <c r="B550" s="70" t="s">
        <v>302</v>
      </c>
      <c r="C550" s="70" t="s">
        <v>921</v>
      </c>
      <c r="D550" s="70" t="s">
        <v>526</v>
      </c>
      <c r="E550" s="66" t="s">
        <v>1534</v>
      </c>
      <c r="F550" s="95">
        <v>45436</v>
      </c>
      <c r="G550" s="65" t="s">
        <v>113</v>
      </c>
      <c r="H550" s="94" t="s">
        <v>1535</v>
      </c>
      <c r="I550" s="44">
        <v>5350000</v>
      </c>
      <c r="J550" s="97" t="s">
        <v>96</v>
      </c>
      <c r="K550" s="73">
        <v>51812491</v>
      </c>
      <c r="L550" s="65"/>
      <c r="M550" s="70" t="s">
        <v>1536</v>
      </c>
      <c r="N550" s="111" t="s">
        <v>357</v>
      </c>
      <c r="O550" s="3"/>
      <c r="P550" s="74">
        <f>+Tabla1513[[#This Row],[VALOR INICIAL DEL CONTRATO CON IVA]]+Tabla1513[[#This Row],[VALOR DE LAS ADICIONES CON IVA]]</f>
        <v>5350000</v>
      </c>
      <c r="Q550" s="45">
        <v>5</v>
      </c>
      <c r="R550" s="25" t="s">
        <v>357</v>
      </c>
      <c r="S550" s="4"/>
      <c r="T550" s="76" t="s">
        <v>357</v>
      </c>
      <c r="U550" s="95">
        <v>45436</v>
      </c>
      <c r="V550" s="95">
        <v>45441</v>
      </c>
      <c r="W550" s="98">
        <v>45441</v>
      </c>
      <c r="X550" s="81" t="s">
        <v>1377</v>
      </c>
      <c r="Y550" s="99" t="s">
        <v>520</v>
      </c>
      <c r="Z550" s="69"/>
      <c r="AA550" s="34">
        <v>1</v>
      </c>
      <c r="AB550" s="34">
        <v>1</v>
      </c>
      <c r="AC550" s="35">
        <v>5350000</v>
      </c>
      <c r="AD550" s="40" t="s">
        <v>2589</v>
      </c>
      <c r="AE550" s="79">
        <v>2024</v>
      </c>
    </row>
    <row r="551" spans="1:31" ht="43.5" x14ac:dyDescent="0.35">
      <c r="A551" s="64" t="s">
        <v>301</v>
      </c>
      <c r="B551" s="70" t="s">
        <v>302</v>
      </c>
      <c r="C551" s="70" t="s">
        <v>2301</v>
      </c>
      <c r="D551" s="70" t="s">
        <v>993</v>
      </c>
      <c r="E551" s="66" t="s">
        <v>1743</v>
      </c>
      <c r="F551" s="95">
        <v>45439</v>
      </c>
      <c r="G551" s="65" t="s">
        <v>142</v>
      </c>
      <c r="H551" s="94" t="s">
        <v>1775</v>
      </c>
      <c r="I551" s="44">
        <v>2125340</v>
      </c>
      <c r="J551" s="97" t="s">
        <v>84</v>
      </c>
      <c r="K551" s="73">
        <v>900595666</v>
      </c>
      <c r="L551" s="65" t="s">
        <v>97</v>
      </c>
      <c r="M551" s="70" t="s">
        <v>1798</v>
      </c>
      <c r="N551" s="111" t="s">
        <v>357</v>
      </c>
      <c r="O551" s="3"/>
      <c r="P551" s="74">
        <f>+Tabla1513[[#This Row],[VALOR INICIAL DEL CONTRATO CON IVA]]+Tabla1513[[#This Row],[VALOR DE LAS ADICIONES CON IVA]]</f>
        <v>2125340</v>
      </c>
      <c r="Q551" s="45">
        <v>3</v>
      </c>
      <c r="R551" s="25" t="s">
        <v>357</v>
      </c>
      <c r="S551" s="4"/>
      <c r="T551" s="76" t="s">
        <v>357</v>
      </c>
      <c r="U551" s="95">
        <v>45440</v>
      </c>
      <c r="V551" s="95">
        <v>45443</v>
      </c>
      <c r="W551" s="98">
        <v>45443</v>
      </c>
      <c r="X551" s="81" t="s">
        <v>1813</v>
      </c>
      <c r="Y551" s="99" t="s">
        <v>520</v>
      </c>
      <c r="Z551" s="69"/>
      <c r="AA551" s="34">
        <v>1</v>
      </c>
      <c r="AB551" s="34">
        <v>1</v>
      </c>
      <c r="AC551" s="35">
        <v>2125340</v>
      </c>
      <c r="AD551" s="40" t="s">
        <v>2590</v>
      </c>
      <c r="AE551" s="79">
        <v>2024</v>
      </c>
    </row>
    <row r="552" spans="1:31" ht="52" x14ac:dyDescent="0.35">
      <c r="A552" s="64" t="s">
        <v>301</v>
      </c>
      <c r="B552" s="70" t="s">
        <v>302</v>
      </c>
      <c r="C552" s="65" t="s">
        <v>1883</v>
      </c>
      <c r="D552" s="70" t="s">
        <v>526</v>
      </c>
      <c r="E552" s="66" t="s">
        <v>1540</v>
      </c>
      <c r="F552" s="95">
        <v>45440</v>
      </c>
      <c r="G552" s="65" t="s">
        <v>142</v>
      </c>
      <c r="H552" s="94" t="s">
        <v>1541</v>
      </c>
      <c r="I552" s="44">
        <v>4319700</v>
      </c>
      <c r="J552" s="97" t="s">
        <v>84</v>
      </c>
      <c r="K552" s="73">
        <v>901203058</v>
      </c>
      <c r="L552" s="65" t="s">
        <v>117</v>
      </c>
      <c r="M552" s="70" t="s">
        <v>1542</v>
      </c>
      <c r="N552" s="111" t="s">
        <v>357</v>
      </c>
      <c r="O552" s="3"/>
      <c r="P552" s="74">
        <f>+Tabla1513[[#This Row],[VALOR INICIAL DEL CONTRATO CON IVA]]+Tabla1513[[#This Row],[VALOR DE LAS ADICIONES CON IVA]]</f>
        <v>4319700</v>
      </c>
      <c r="Q552" s="45">
        <v>217</v>
      </c>
      <c r="R552" s="25" t="s">
        <v>357</v>
      </c>
      <c r="S552" s="4"/>
      <c r="T552" s="76" t="s">
        <v>357</v>
      </c>
      <c r="U552" s="95">
        <v>45440</v>
      </c>
      <c r="V552" s="95">
        <v>45657</v>
      </c>
      <c r="W552" s="98">
        <v>45657</v>
      </c>
      <c r="X552" s="81" t="s">
        <v>331</v>
      </c>
      <c r="Y552" s="99" t="s">
        <v>520</v>
      </c>
      <c r="Z552" s="69"/>
      <c r="AA552" s="34">
        <v>1</v>
      </c>
      <c r="AB552" s="34">
        <v>0.8498</v>
      </c>
      <c r="AC552" s="35">
        <v>3671150</v>
      </c>
      <c r="AD552" s="40" t="s">
        <v>2591</v>
      </c>
      <c r="AE552" s="79">
        <v>2024</v>
      </c>
    </row>
    <row r="553" spans="1:31" ht="39" x14ac:dyDescent="0.35">
      <c r="A553" s="64" t="s">
        <v>301</v>
      </c>
      <c r="B553" s="70" t="s">
        <v>302</v>
      </c>
      <c r="C553" s="70" t="s">
        <v>1772</v>
      </c>
      <c r="D553" s="70" t="s">
        <v>993</v>
      </c>
      <c r="E553" s="66" t="s">
        <v>1545</v>
      </c>
      <c r="F553" s="95">
        <v>45443</v>
      </c>
      <c r="G553" s="65" t="s">
        <v>113</v>
      </c>
      <c r="H553" s="94" t="s">
        <v>1546</v>
      </c>
      <c r="I553" s="44">
        <v>1699998</v>
      </c>
      <c r="J553" s="97" t="s">
        <v>84</v>
      </c>
      <c r="K553" s="73">
        <v>900754664</v>
      </c>
      <c r="L553" s="65" t="s">
        <v>85</v>
      </c>
      <c r="M553" s="70" t="s">
        <v>1547</v>
      </c>
      <c r="N553" s="111" t="s">
        <v>357</v>
      </c>
      <c r="O553" s="3"/>
      <c r="P553" s="74">
        <f>+Tabla1513[[#This Row],[VALOR INICIAL DEL CONTRATO CON IVA]]+Tabla1513[[#This Row],[VALOR DE LAS ADICIONES CON IVA]]</f>
        <v>1699998</v>
      </c>
      <c r="Q553" s="45">
        <v>30</v>
      </c>
      <c r="R553" s="25" t="s">
        <v>357</v>
      </c>
      <c r="S553" s="4"/>
      <c r="T553" s="76" t="s">
        <v>357</v>
      </c>
      <c r="U553" s="95">
        <v>45443</v>
      </c>
      <c r="V553" s="95">
        <v>45473</v>
      </c>
      <c r="W553" s="98">
        <v>45473</v>
      </c>
      <c r="X553" s="81" t="s">
        <v>344</v>
      </c>
      <c r="Y553" s="99" t="s">
        <v>520</v>
      </c>
      <c r="Z553" s="69"/>
      <c r="AA553" s="34">
        <v>1</v>
      </c>
      <c r="AB553" s="34">
        <v>1</v>
      </c>
      <c r="AC553" s="35">
        <v>1699998</v>
      </c>
      <c r="AD553" s="40" t="s">
        <v>2592</v>
      </c>
      <c r="AE553" s="79">
        <v>2024</v>
      </c>
    </row>
    <row r="554" spans="1:31" ht="65" x14ac:dyDescent="0.35">
      <c r="A554" s="64" t="s">
        <v>301</v>
      </c>
      <c r="B554" s="70" t="s">
        <v>302</v>
      </c>
      <c r="C554" s="65" t="s">
        <v>2099</v>
      </c>
      <c r="D554" s="70" t="s">
        <v>526</v>
      </c>
      <c r="E554" s="66" t="s">
        <v>1543</v>
      </c>
      <c r="F554" s="95">
        <v>45442</v>
      </c>
      <c r="G554" s="65" t="s">
        <v>150</v>
      </c>
      <c r="H554" s="94" t="s">
        <v>1544</v>
      </c>
      <c r="I554" s="44">
        <v>22248240</v>
      </c>
      <c r="J554" s="97" t="s">
        <v>96</v>
      </c>
      <c r="K554" s="73">
        <v>91245130</v>
      </c>
      <c r="L554" s="65"/>
      <c r="M554" s="70" t="s">
        <v>998</v>
      </c>
      <c r="N554" s="111" t="s">
        <v>357</v>
      </c>
      <c r="O554" s="3"/>
      <c r="P554" s="74">
        <f>+Tabla1513[[#This Row],[VALOR INICIAL DEL CONTRATO CON IVA]]+Tabla1513[[#This Row],[VALOR DE LAS ADICIONES CON IVA]]</f>
        <v>22248240</v>
      </c>
      <c r="Q554" s="45">
        <v>215</v>
      </c>
      <c r="R554" s="25" t="s">
        <v>357</v>
      </c>
      <c r="S554" s="4"/>
      <c r="T554" s="76" t="s">
        <v>357</v>
      </c>
      <c r="U554" s="95">
        <v>45442</v>
      </c>
      <c r="V554" s="95">
        <v>45657</v>
      </c>
      <c r="W554" s="98">
        <v>45657</v>
      </c>
      <c r="X554" s="81" t="s">
        <v>340</v>
      </c>
      <c r="Y554" s="99" t="s">
        <v>403</v>
      </c>
      <c r="Z554" s="69"/>
      <c r="AA554" s="34">
        <v>1</v>
      </c>
      <c r="AB554" s="34">
        <v>0.6925</v>
      </c>
      <c r="AC554" s="35">
        <v>12948400</v>
      </c>
      <c r="AD554" s="40" t="s">
        <v>2593</v>
      </c>
      <c r="AE554" s="79">
        <v>2024</v>
      </c>
    </row>
    <row r="555" spans="1:31" ht="39" x14ac:dyDescent="0.35">
      <c r="A555" s="64" t="s">
        <v>301</v>
      </c>
      <c r="B555" s="70" t="s">
        <v>302</v>
      </c>
      <c r="C555" s="70" t="s">
        <v>2126</v>
      </c>
      <c r="D555" s="70" t="s">
        <v>993</v>
      </c>
      <c r="E555" s="66" t="s">
        <v>1537</v>
      </c>
      <c r="F555" s="95">
        <v>45436</v>
      </c>
      <c r="G555" s="65" t="s">
        <v>113</v>
      </c>
      <c r="H555" s="94" t="s">
        <v>1538</v>
      </c>
      <c r="I555" s="44">
        <v>649000</v>
      </c>
      <c r="J555" s="97" t="s">
        <v>96</v>
      </c>
      <c r="K555" s="73">
        <v>51918771</v>
      </c>
      <c r="L555" s="65"/>
      <c r="M555" s="70" t="s">
        <v>1539</v>
      </c>
      <c r="N555" s="111" t="s">
        <v>357</v>
      </c>
      <c r="O555" s="3"/>
      <c r="P555" s="74">
        <f>+Tabla1513[[#This Row],[VALOR INICIAL DEL CONTRATO CON IVA]]+Tabla1513[[#This Row],[VALOR DE LAS ADICIONES CON IVA]]</f>
        <v>649000</v>
      </c>
      <c r="Q555" s="45">
        <v>37</v>
      </c>
      <c r="R555" s="25" t="s">
        <v>357</v>
      </c>
      <c r="S555" s="4"/>
      <c r="T555" s="76" t="s">
        <v>357</v>
      </c>
      <c r="U555" s="95">
        <v>45436</v>
      </c>
      <c r="V555" s="95">
        <v>45473</v>
      </c>
      <c r="W555" s="98">
        <v>45473</v>
      </c>
      <c r="X555" s="81" t="s">
        <v>1020</v>
      </c>
      <c r="Y555" s="99" t="s">
        <v>639</v>
      </c>
      <c r="Z555" s="69">
        <v>45509</v>
      </c>
      <c r="AA555" s="34">
        <v>1</v>
      </c>
      <c r="AB555" s="34">
        <v>1</v>
      </c>
      <c r="AC555" s="35">
        <v>649000</v>
      </c>
      <c r="AD555" s="40" t="s">
        <v>2594</v>
      </c>
      <c r="AE555" s="79">
        <v>2024</v>
      </c>
    </row>
    <row r="556" spans="1:31" ht="39" x14ac:dyDescent="0.35">
      <c r="A556" s="64" t="s">
        <v>301</v>
      </c>
      <c r="B556" s="70" t="s">
        <v>302</v>
      </c>
      <c r="C556" s="70" t="s">
        <v>1767</v>
      </c>
      <c r="D556" s="70" t="s">
        <v>526</v>
      </c>
      <c r="E556" s="66" t="s">
        <v>1745</v>
      </c>
      <c r="F556" s="95">
        <v>45414</v>
      </c>
      <c r="G556" s="65" t="s">
        <v>113</v>
      </c>
      <c r="H556" s="94" t="s">
        <v>1777</v>
      </c>
      <c r="I556" s="44">
        <v>4145000</v>
      </c>
      <c r="J556" s="97" t="s">
        <v>84</v>
      </c>
      <c r="K556" s="73">
        <v>901217560</v>
      </c>
      <c r="L556" s="65" t="s">
        <v>108</v>
      </c>
      <c r="M556" s="70" t="s">
        <v>1800</v>
      </c>
      <c r="N556" s="111" t="s">
        <v>357</v>
      </c>
      <c r="O556" s="3"/>
      <c r="P556" s="74">
        <f>+Tabla1513[[#This Row],[VALOR INICIAL DEL CONTRATO CON IVA]]+Tabla1513[[#This Row],[VALOR DE LAS ADICIONES CON IVA]]</f>
        <v>4145000</v>
      </c>
      <c r="Q556" s="45">
        <v>31</v>
      </c>
      <c r="R556" s="25" t="s">
        <v>357</v>
      </c>
      <c r="S556" s="4"/>
      <c r="T556" s="76" t="s">
        <v>357</v>
      </c>
      <c r="U556" s="95">
        <v>45442</v>
      </c>
      <c r="V556" s="95">
        <v>45473</v>
      </c>
      <c r="W556" s="98">
        <v>45473</v>
      </c>
      <c r="X556" s="81" t="s">
        <v>1479</v>
      </c>
      <c r="Y556" s="99" t="s">
        <v>520</v>
      </c>
      <c r="Z556" s="69"/>
      <c r="AA556" s="34">
        <v>1</v>
      </c>
      <c r="AB556" s="34">
        <v>1</v>
      </c>
      <c r="AC556" s="35">
        <v>4145000</v>
      </c>
      <c r="AD556" s="40" t="s">
        <v>2595</v>
      </c>
      <c r="AE556" s="79">
        <v>2024</v>
      </c>
    </row>
    <row r="557" spans="1:31" ht="43.5" x14ac:dyDescent="0.35">
      <c r="A557" s="64" t="s">
        <v>301</v>
      </c>
      <c r="B557" s="70" t="s">
        <v>302</v>
      </c>
      <c r="C557" s="70" t="s">
        <v>1769</v>
      </c>
      <c r="D557" s="70" t="s">
        <v>993</v>
      </c>
      <c r="E557" s="66" t="s">
        <v>1747</v>
      </c>
      <c r="F557" s="95">
        <v>45470</v>
      </c>
      <c r="G557" s="65" t="s">
        <v>113</v>
      </c>
      <c r="H557" s="94" t="s">
        <v>1779</v>
      </c>
      <c r="I557" s="44">
        <v>800000</v>
      </c>
      <c r="J557" s="97" t="s">
        <v>96</v>
      </c>
      <c r="K557" s="73">
        <v>5348893</v>
      </c>
      <c r="L557" s="65"/>
      <c r="M557" s="70" t="s">
        <v>1422</v>
      </c>
      <c r="N557" s="111" t="s">
        <v>357</v>
      </c>
      <c r="O557" s="3"/>
      <c r="P557" s="74">
        <f>+Tabla1513[[#This Row],[VALOR INICIAL DEL CONTRATO CON IVA]]+Tabla1513[[#This Row],[VALOR DE LAS ADICIONES CON IVA]]</f>
        <v>800000</v>
      </c>
      <c r="Q557" s="45">
        <v>30</v>
      </c>
      <c r="R557" s="25" t="s">
        <v>357</v>
      </c>
      <c r="S557" s="4"/>
      <c r="T557" s="76" t="s">
        <v>357</v>
      </c>
      <c r="U557" s="95">
        <v>45470</v>
      </c>
      <c r="V557" s="95">
        <v>45500</v>
      </c>
      <c r="W557" s="98">
        <v>45500</v>
      </c>
      <c r="X557" s="81" t="s">
        <v>1419</v>
      </c>
      <c r="Y557" s="99" t="s">
        <v>520</v>
      </c>
      <c r="Z557" s="69"/>
      <c r="AA557" s="34">
        <v>1</v>
      </c>
      <c r="AB557" s="34">
        <v>1</v>
      </c>
      <c r="AC557" s="35">
        <v>800000</v>
      </c>
      <c r="AD557" s="40" t="s">
        <v>2596</v>
      </c>
      <c r="AE557" s="79">
        <v>2024</v>
      </c>
    </row>
    <row r="558" spans="1:31" ht="43.5" x14ac:dyDescent="0.35">
      <c r="A558" s="64" t="s">
        <v>301</v>
      </c>
      <c r="B558" s="70" t="s">
        <v>302</v>
      </c>
      <c r="C558" s="70" t="s">
        <v>1769</v>
      </c>
      <c r="D558" s="70" t="s">
        <v>993</v>
      </c>
      <c r="E558" s="66" t="s">
        <v>1748</v>
      </c>
      <c r="F558" s="95">
        <v>45470</v>
      </c>
      <c r="G558" s="65" t="s">
        <v>113</v>
      </c>
      <c r="H558" s="94" t="s">
        <v>1780</v>
      </c>
      <c r="I558" s="44">
        <v>1500000</v>
      </c>
      <c r="J558" s="97" t="s">
        <v>96</v>
      </c>
      <c r="K558" s="73">
        <v>5348893</v>
      </c>
      <c r="L558" s="65"/>
      <c r="M558" s="70" t="s">
        <v>1422</v>
      </c>
      <c r="N558" s="111" t="s">
        <v>357</v>
      </c>
      <c r="O558" s="3"/>
      <c r="P558" s="74">
        <f>+Tabla1513[[#This Row],[VALOR INICIAL DEL CONTRATO CON IVA]]+Tabla1513[[#This Row],[VALOR DE LAS ADICIONES CON IVA]]</f>
        <v>1500000</v>
      </c>
      <c r="Q558" s="45">
        <v>30</v>
      </c>
      <c r="R558" s="25" t="s">
        <v>357</v>
      </c>
      <c r="S558" s="4"/>
      <c r="T558" s="76" t="s">
        <v>357</v>
      </c>
      <c r="U558" s="95">
        <v>45470</v>
      </c>
      <c r="V558" s="95">
        <v>45500</v>
      </c>
      <c r="W558" s="98">
        <v>45500</v>
      </c>
      <c r="X558" s="81" t="s">
        <v>1419</v>
      </c>
      <c r="Y558" s="99" t="s">
        <v>520</v>
      </c>
      <c r="Z558" s="69"/>
      <c r="AA558" s="34">
        <v>1</v>
      </c>
      <c r="AB558" s="34">
        <v>1</v>
      </c>
      <c r="AC558" s="35">
        <v>1500000</v>
      </c>
      <c r="AD558" s="40" t="s">
        <v>2597</v>
      </c>
      <c r="AE558" s="79">
        <v>2024</v>
      </c>
    </row>
    <row r="559" spans="1:31" ht="52" x14ac:dyDescent="0.35">
      <c r="A559" s="64" t="s">
        <v>301</v>
      </c>
      <c r="B559" s="70" t="s">
        <v>302</v>
      </c>
      <c r="C559" s="70" t="s">
        <v>1769</v>
      </c>
      <c r="D559" s="70" t="s">
        <v>993</v>
      </c>
      <c r="E559" s="66" t="s">
        <v>1749</v>
      </c>
      <c r="F559" s="95">
        <v>45470</v>
      </c>
      <c r="G559" s="65" t="s">
        <v>113</v>
      </c>
      <c r="H559" s="94" t="s">
        <v>2794</v>
      </c>
      <c r="I559" s="44">
        <v>1000000</v>
      </c>
      <c r="J559" s="97" t="s">
        <v>96</v>
      </c>
      <c r="K559" s="73">
        <v>5348893</v>
      </c>
      <c r="L559" s="65"/>
      <c r="M559" s="70" t="s">
        <v>1422</v>
      </c>
      <c r="N559" s="111" t="s">
        <v>357</v>
      </c>
      <c r="O559" s="3"/>
      <c r="P559" s="74">
        <f>+Tabla1513[[#This Row],[VALOR INICIAL DEL CONTRATO CON IVA]]+Tabla1513[[#This Row],[VALOR DE LAS ADICIONES CON IVA]]</f>
        <v>1000000</v>
      </c>
      <c r="Q559" s="45">
        <v>30</v>
      </c>
      <c r="R559" s="25" t="s">
        <v>357</v>
      </c>
      <c r="S559" s="4"/>
      <c r="T559" s="76" t="s">
        <v>357</v>
      </c>
      <c r="U559" s="95">
        <v>45470</v>
      </c>
      <c r="V559" s="95">
        <v>45500</v>
      </c>
      <c r="W559" s="98">
        <v>45500</v>
      </c>
      <c r="X559" s="81" t="s">
        <v>1419</v>
      </c>
      <c r="Y559" s="99" t="s">
        <v>520</v>
      </c>
      <c r="Z559" s="69"/>
      <c r="AA559" s="34">
        <v>1</v>
      </c>
      <c r="AB559" s="34">
        <v>1</v>
      </c>
      <c r="AC559" s="35">
        <v>1000000</v>
      </c>
      <c r="AD559" s="40" t="s">
        <v>2598</v>
      </c>
      <c r="AE559" s="79">
        <v>2024</v>
      </c>
    </row>
    <row r="560" spans="1:31" ht="43.5" x14ac:dyDescent="0.35">
      <c r="A560" s="64" t="s">
        <v>301</v>
      </c>
      <c r="B560" s="70" t="s">
        <v>302</v>
      </c>
      <c r="C560" s="70" t="s">
        <v>1769</v>
      </c>
      <c r="D560" s="70" t="s">
        <v>993</v>
      </c>
      <c r="E560" s="66" t="s">
        <v>1750</v>
      </c>
      <c r="F560" s="95">
        <v>45471</v>
      </c>
      <c r="G560" s="65" t="s">
        <v>113</v>
      </c>
      <c r="H560" s="94" t="s">
        <v>1781</v>
      </c>
      <c r="I560" s="44">
        <v>1600000</v>
      </c>
      <c r="J560" s="97" t="s">
        <v>96</v>
      </c>
      <c r="K560" s="73">
        <v>5348893</v>
      </c>
      <c r="L560" s="65"/>
      <c r="M560" s="70" t="s">
        <v>1422</v>
      </c>
      <c r="N560" s="111" t="s">
        <v>357</v>
      </c>
      <c r="O560" s="3"/>
      <c r="P560" s="74">
        <f>+Tabla1513[[#This Row],[VALOR INICIAL DEL CONTRATO CON IVA]]+Tabla1513[[#This Row],[VALOR DE LAS ADICIONES CON IVA]]</f>
        <v>1600000</v>
      </c>
      <c r="Q560" s="45">
        <v>30</v>
      </c>
      <c r="R560" s="25" t="s">
        <v>357</v>
      </c>
      <c r="S560" s="4"/>
      <c r="T560" s="76" t="s">
        <v>357</v>
      </c>
      <c r="U560" s="95">
        <v>45474</v>
      </c>
      <c r="V560" s="95">
        <v>45504</v>
      </c>
      <c r="W560" s="98">
        <v>45504</v>
      </c>
      <c r="X560" s="81" t="s">
        <v>1419</v>
      </c>
      <c r="Y560" s="99" t="s">
        <v>520</v>
      </c>
      <c r="Z560" s="69"/>
      <c r="AA560" s="34">
        <v>1</v>
      </c>
      <c r="AB560" s="34">
        <v>1</v>
      </c>
      <c r="AC560" s="35">
        <v>1600000</v>
      </c>
      <c r="AD560" s="40" t="s">
        <v>2599</v>
      </c>
      <c r="AE560" s="79">
        <v>2024</v>
      </c>
    </row>
    <row r="561" spans="1:31" ht="52" x14ac:dyDescent="0.35">
      <c r="A561" s="64" t="s">
        <v>301</v>
      </c>
      <c r="B561" s="70" t="s">
        <v>302</v>
      </c>
      <c r="C561" s="70" t="s">
        <v>2300</v>
      </c>
      <c r="D561" s="70" t="s">
        <v>526</v>
      </c>
      <c r="E561" s="66" t="s">
        <v>1753</v>
      </c>
      <c r="F561" s="95">
        <v>45481</v>
      </c>
      <c r="G561" s="65" t="s">
        <v>113</v>
      </c>
      <c r="H561" s="94" t="s">
        <v>1784</v>
      </c>
      <c r="I561" s="44">
        <v>5068091</v>
      </c>
      <c r="J561" s="97" t="s">
        <v>84</v>
      </c>
      <c r="K561" s="73">
        <v>901370428</v>
      </c>
      <c r="L561" s="65" t="s">
        <v>103</v>
      </c>
      <c r="M561" s="70" t="s">
        <v>1804</v>
      </c>
      <c r="N561" s="111" t="s">
        <v>357</v>
      </c>
      <c r="O561" s="3"/>
      <c r="P561" s="74">
        <f>+Tabla1513[[#This Row],[VALOR INICIAL DEL CONTRATO CON IVA]]+Tabla1513[[#This Row],[VALOR DE LAS ADICIONES CON IVA]]</f>
        <v>5068091</v>
      </c>
      <c r="Q561" s="45">
        <v>15</v>
      </c>
      <c r="R561" s="25" t="s">
        <v>357</v>
      </c>
      <c r="S561" s="4"/>
      <c r="T561" s="76" t="s">
        <v>357</v>
      </c>
      <c r="U561" s="95">
        <v>45481</v>
      </c>
      <c r="V561" s="95">
        <v>45496</v>
      </c>
      <c r="W561" s="98">
        <v>45496</v>
      </c>
      <c r="X561" s="81" t="s">
        <v>1373</v>
      </c>
      <c r="Y561" s="99" t="s">
        <v>520</v>
      </c>
      <c r="Z561" s="69"/>
      <c r="AA561" s="34">
        <v>1</v>
      </c>
      <c r="AB561" s="34">
        <v>1</v>
      </c>
      <c r="AC561" s="35">
        <v>5068091</v>
      </c>
      <c r="AD561" s="40" t="s">
        <v>2600</v>
      </c>
      <c r="AE561" s="79">
        <v>2024</v>
      </c>
    </row>
    <row r="562" spans="1:31" ht="29" x14ac:dyDescent="0.35">
      <c r="A562" s="64" t="s">
        <v>301</v>
      </c>
      <c r="B562" s="70" t="s">
        <v>302</v>
      </c>
      <c r="C562" s="70" t="s">
        <v>1770</v>
      </c>
      <c r="D562" s="70" t="s">
        <v>526</v>
      </c>
      <c r="E562" s="66" t="s">
        <v>1752</v>
      </c>
      <c r="F562" s="95">
        <v>45481</v>
      </c>
      <c r="G562" s="65" t="s">
        <v>150</v>
      </c>
      <c r="H562" s="94" t="s">
        <v>1783</v>
      </c>
      <c r="I562" s="44">
        <v>10000000</v>
      </c>
      <c r="J562" s="97" t="s">
        <v>84</v>
      </c>
      <c r="K562" s="73">
        <v>900971863</v>
      </c>
      <c r="L562" s="65" t="s">
        <v>91</v>
      </c>
      <c r="M562" s="70" t="s">
        <v>1803</v>
      </c>
      <c r="N562" s="111" t="s">
        <v>357</v>
      </c>
      <c r="O562" s="3"/>
      <c r="P562" s="74">
        <f>+Tabla1513[[#This Row],[VALOR INICIAL DEL CONTRATO CON IVA]]+Tabla1513[[#This Row],[VALOR DE LAS ADICIONES CON IVA]]</f>
        <v>10000000</v>
      </c>
      <c r="Q562" s="45">
        <v>22</v>
      </c>
      <c r="R562" s="25" t="s">
        <v>306</v>
      </c>
      <c r="S562" s="4">
        <v>32</v>
      </c>
      <c r="T562" s="76" t="s">
        <v>357</v>
      </c>
      <c r="U562" s="95">
        <v>45481</v>
      </c>
      <c r="V562" s="95">
        <v>45503</v>
      </c>
      <c r="W562" s="95">
        <v>45535</v>
      </c>
      <c r="X562" s="81" t="s">
        <v>385</v>
      </c>
      <c r="Y562" s="99" t="s">
        <v>520</v>
      </c>
      <c r="Z562" s="69"/>
      <c r="AA562" s="34">
        <v>1</v>
      </c>
      <c r="AB562" s="34">
        <v>1</v>
      </c>
      <c r="AC562" s="35">
        <v>10000000</v>
      </c>
      <c r="AD562" s="40" t="s">
        <v>2601</v>
      </c>
      <c r="AE562" s="79">
        <v>2024</v>
      </c>
    </row>
    <row r="563" spans="1:31" ht="52" x14ac:dyDescent="0.35">
      <c r="A563" s="64" t="s">
        <v>301</v>
      </c>
      <c r="B563" s="70" t="s">
        <v>302</v>
      </c>
      <c r="C563" s="70" t="s">
        <v>2300</v>
      </c>
      <c r="D563" s="70" t="s">
        <v>526</v>
      </c>
      <c r="E563" s="66" t="s">
        <v>1754</v>
      </c>
      <c r="F563" s="95">
        <v>45490</v>
      </c>
      <c r="G563" s="65" t="s">
        <v>142</v>
      </c>
      <c r="H563" s="94" t="s">
        <v>1785</v>
      </c>
      <c r="I563" s="44">
        <v>6023168</v>
      </c>
      <c r="J563" s="97" t="s">
        <v>96</v>
      </c>
      <c r="K563" s="73">
        <v>1110475053</v>
      </c>
      <c r="L563" s="65"/>
      <c r="M563" s="70" t="s">
        <v>1805</v>
      </c>
      <c r="N563" s="111" t="s">
        <v>357</v>
      </c>
      <c r="O563" s="3"/>
      <c r="P563" s="74">
        <f>+Tabla1513[[#This Row],[VALOR INICIAL DEL CONTRATO CON IVA]]+Tabla1513[[#This Row],[VALOR DE LAS ADICIONES CON IVA]]</f>
        <v>6023168</v>
      </c>
      <c r="Q563" s="45">
        <v>20</v>
      </c>
      <c r="R563" s="25" t="s">
        <v>357</v>
      </c>
      <c r="S563" s="4"/>
      <c r="T563" s="76" t="s">
        <v>357</v>
      </c>
      <c r="U563" s="95">
        <v>45490</v>
      </c>
      <c r="V563" s="95">
        <v>45510</v>
      </c>
      <c r="W563" s="98">
        <v>45510</v>
      </c>
      <c r="X563" s="81" t="s">
        <v>1373</v>
      </c>
      <c r="Y563" s="99" t="s">
        <v>639</v>
      </c>
      <c r="Z563" s="69">
        <v>45546</v>
      </c>
      <c r="AA563" s="34">
        <v>1</v>
      </c>
      <c r="AB563" s="34">
        <v>1</v>
      </c>
      <c r="AC563" s="35">
        <v>6023168</v>
      </c>
      <c r="AD563" s="40" t="s">
        <v>2602</v>
      </c>
      <c r="AE563" s="79">
        <v>2024</v>
      </c>
    </row>
    <row r="564" spans="1:31" ht="52" x14ac:dyDescent="0.35">
      <c r="A564" s="64" t="s">
        <v>301</v>
      </c>
      <c r="B564" s="70" t="s">
        <v>302</v>
      </c>
      <c r="C564" s="70" t="s">
        <v>1771</v>
      </c>
      <c r="D564" s="70" t="s">
        <v>993</v>
      </c>
      <c r="E564" s="66" t="s">
        <v>1755</v>
      </c>
      <c r="F564" s="95">
        <v>45495</v>
      </c>
      <c r="G564" s="65" t="s">
        <v>113</v>
      </c>
      <c r="H564" s="94" t="s">
        <v>1786</v>
      </c>
      <c r="I564" s="44">
        <v>289900</v>
      </c>
      <c r="J564" s="97" t="s">
        <v>84</v>
      </c>
      <c r="K564" s="73">
        <v>890900943</v>
      </c>
      <c r="L564" s="65" t="s">
        <v>91</v>
      </c>
      <c r="M564" s="70" t="s">
        <v>2309</v>
      </c>
      <c r="N564" s="111" t="s">
        <v>357</v>
      </c>
      <c r="O564" s="3"/>
      <c r="P564" s="74">
        <f>+Tabla1513[[#This Row],[VALOR INICIAL DEL CONTRATO CON IVA]]+Tabla1513[[#This Row],[VALOR DE LAS ADICIONES CON IVA]]</f>
        <v>289900</v>
      </c>
      <c r="Q564" s="45">
        <v>4</v>
      </c>
      <c r="R564" s="25" t="s">
        <v>357</v>
      </c>
      <c r="S564" s="4"/>
      <c r="T564" s="76" t="s">
        <v>357</v>
      </c>
      <c r="U564" s="95">
        <v>45495</v>
      </c>
      <c r="V564" s="95">
        <v>45499</v>
      </c>
      <c r="W564" s="98">
        <v>45499</v>
      </c>
      <c r="X564" s="81" t="s">
        <v>1009</v>
      </c>
      <c r="Y564" s="99" t="s">
        <v>520</v>
      </c>
      <c r="Z564" s="69"/>
      <c r="AA564" s="34">
        <v>1</v>
      </c>
      <c r="AB564" s="34">
        <v>1</v>
      </c>
      <c r="AC564" s="35">
        <v>289900</v>
      </c>
      <c r="AD564" s="40" t="s">
        <v>2603</v>
      </c>
      <c r="AE564" s="79">
        <v>2024</v>
      </c>
    </row>
    <row r="565" spans="1:31" ht="43.5" x14ac:dyDescent="0.35">
      <c r="A565" s="64" t="s">
        <v>301</v>
      </c>
      <c r="B565" s="70" t="s">
        <v>302</v>
      </c>
      <c r="C565" s="70" t="s">
        <v>2300</v>
      </c>
      <c r="D565" s="70" t="s">
        <v>526</v>
      </c>
      <c r="E565" s="66" t="s">
        <v>1756</v>
      </c>
      <c r="F565" s="95">
        <v>45497</v>
      </c>
      <c r="G565" s="65" t="s">
        <v>113</v>
      </c>
      <c r="H565" s="94" t="s">
        <v>1787</v>
      </c>
      <c r="I565" s="44">
        <v>11900000</v>
      </c>
      <c r="J565" s="97" t="s">
        <v>84</v>
      </c>
      <c r="K565" s="73">
        <v>900689675</v>
      </c>
      <c r="L565" s="65" t="s">
        <v>103</v>
      </c>
      <c r="M565" s="70" t="s">
        <v>1806</v>
      </c>
      <c r="N565" s="111" t="s">
        <v>357</v>
      </c>
      <c r="O565" s="3"/>
      <c r="P565" s="74">
        <f>+Tabla1513[[#This Row],[VALOR INICIAL DEL CONTRATO CON IVA]]+Tabla1513[[#This Row],[VALOR DE LAS ADICIONES CON IVA]]</f>
        <v>11900000</v>
      </c>
      <c r="Q565" s="45">
        <v>20</v>
      </c>
      <c r="R565" s="25" t="s">
        <v>357</v>
      </c>
      <c r="S565" s="4"/>
      <c r="T565" s="76" t="s">
        <v>357</v>
      </c>
      <c r="U565" s="95">
        <v>45497</v>
      </c>
      <c r="V565" s="95">
        <v>45517</v>
      </c>
      <c r="W565" s="98">
        <v>45517</v>
      </c>
      <c r="X565" s="81" t="s">
        <v>1373</v>
      </c>
      <c r="Y565" s="99" t="s">
        <v>639</v>
      </c>
      <c r="Z565" s="69">
        <v>45576</v>
      </c>
      <c r="AA565" s="34">
        <v>1</v>
      </c>
      <c r="AB565" s="34">
        <v>1</v>
      </c>
      <c r="AC565" s="35">
        <v>11900000</v>
      </c>
      <c r="AD565" s="40" t="s">
        <v>2604</v>
      </c>
      <c r="AE565" s="79">
        <v>2024</v>
      </c>
    </row>
    <row r="566" spans="1:31" ht="78" x14ac:dyDescent="0.35">
      <c r="A566" s="64" t="s">
        <v>301</v>
      </c>
      <c r="B566" s="70" t="s">
        <v>302</v>
      </c>
      <c r="C566" s="70" t="s">
        <v>1768</v>
      </c>
      <c r="D566" s="70" t="s">
        <v>526</v>
      </c>
      <c r="E566" s="66" t="s">
        <v>1746</v>
      </c>
      <c r="F566" s="95">
        <v>45498</v>
      </c>
      <c r="G566" s="65" t="s">
        <v>150</v>
      </c>
      <c r="H566" s="94" t="s">
        <v>1778</v>
      </c>
      <c r="I566" s="44">
        <v>5000000</v>
      </c>
      <c r="J566" s="97" t="s">
        <v>96</v>
      </c>
      <c r="K566" s="73">
        <v>1140850490</v>
      </c>
      <c r="L566" s="65"/>
      <c r="M566" s="70" t="s">
        <v>1801</v>
      </c>
      <c r="N566" s="111" t="s">
        <v>357</v>
      </c>
      <c r="O566" s="3"/>
      <c r="P566" s="74">
        <f>+Tabla1513[[#This Row],[VALOR INICIAL DEL CONTRATO CON IVA]]+Tabla1513[[#This Row],[VALOR DE LAS ADICIONES CON IVA]]</f>
        <v>5000000</v>
      </c>
      <c r="Q566" s="45">
        <v>156</v>
      </c>
      <c r="R566" s="25" t="s">
        <v>357</v>
      </c>
      <c r="S566" s="4"/>
      <c r="T566" s="76" t="s">
        <v>357</v>
      </c>
      <c r="U566" s="95">
        <v>45498</v>
      </c>
      <c r="V566" s="95">
        <v>45654</v>
      </c>
      <c r="W566" s="98">
        <v>45654</v>
      </c>
      <c r="X566" s="81" t="s">
        <v>316</v>
      </c>
      <c r="Y566" s="99" t="s">
        <v>639</v>
      </c>
      <c r="Z566" s="69">
        <v>45534</v>
      </c>
      <c r="AA566" s="34">
        <v>4.7129999999999998E-2</v>
      </c>
      <c r="AB566" s="34">
        <v>4.7129999999999998E-2</v>
      </c>
      <c r="AC566" s="35">
        <v>235650</v>
      </c>
      <c r="AD566" s="40" t="s">
        <v>2605</v>
      </c>
      <c r="AE566" s="79">
        <v>2024</v>
      </c>
    </row>
    <row r="567" spans="1:31" ht="65" x14ac:dyDescent="0.35">
      <c r="A567" s="64" t="s">
        <v>301</v>
      </c>
      <c r="B567" s="70" t="s">
        <v>302</v>
      </c>
      <c r="C567" s="70" t="s">
        <v>1768</v>
      </c>
      <c r="D567" s="70" t="s">
        <v>526</v>
      </c>
      <c r="E567" s="66" t="s">
        <v>1751</v>
      </c>
      <c r="F567" s="95">
        <v>45498</v>
      </c>
      <c r="G567" s="65" t="s">
        <v>150</v>
      </c>
      <c r="H567" s="94" t="s">
        <v>1782</v>
      </c>
      <c r="I567" s="44">
        <v>6031218</v>
      </c>
      <c r="J567" s="97" t="s">
        <v>84</v>
      </c>
      <c r="K567" s="73">
        <v>901260512</v>
      </c>
      <c r="L567" s="65" t="s">
        <v>97</v>
      </c>
      <c r="M567" s="70" t="s">
        <v>1802</v>
      </c>
      <c r="N567" s="111" t="s">
        <v>357</v>
      </c>
      <c r="O567" s="3"/>
      <c r="P567" s="74">
        <f>+Tabla1513[[#This Row],[VALOR INICIAL DEL CONTRATO CON IVA]]+Tabla1513[[#This Row],[VALOR DE LAS ADICIONES CON IVA]]</f>
        <v>6031218</v>
      </c>
      <c r="Q567" s="45">
        <v>7</v>
      </c>
      <c r="R567" s="25" t="s">
        <v>357</v>
      </c>
      <c r="S567" s="4"/>
      <c r="T567" s="76" t="s">
        <v>357</v>
      </c>
      <c r="U567" s="95">
        <v>45498</v>
      </c>
      <c r="V567" s="95">
        <v>45505</v>
      </c>
      <c r="W567" s="98">
        <v>45505</v>
      </c>
      <c r="X567" s="81" t="s">
        <v>316</v>
      </c>
      <c r="Y567" s="99" t="s">
        <v>520</v>
      </c>
      <c r="Z567" s="69"/>
      <c r="AA567" s="34">
        <v>1</v>
      </c>
      <c r="AB567" s="34">
        <v>1</v>
      </c>
      <c r="AC567" s="35">
        <v>6031218</v>
      </c>
      <c r="AD567" s="40" t="s">
        <v>2606</v>
      </c>
      <c r="AE567" s="79">
        <v>2024</v>
      </c>
    </row>
    <row r="568" spans="1:31" ht="52" x14ac:dyDescent="0.35">
      <c r="A568" s="64" t="s">
        <v>301</v>
      </c>
      <c r="B568" s="70" t="s">
        <v>302</v>
      </c>
      <c r="C568" s="70" t="s">
        <v>1772</v>
      </c>
      <c r="D568" s="70" t="s">
        <v>993</v>
      </c>
      <c r="E568" s="66" t="s">
        <v>1757</v>
      </c>
      <c r="F568" s="95">
        <v>45498</v>
      </c>
      <c r="G568" s="65" t="s">
        <v>113</v>
      </c>
      <c r="H568" s="94" t="s">
        <v>1788</v>
      </c>
      <c r="I568" s="44">
        <v>1661500</v>
      </c>
      <c r="J568" s="97" t="s">
        <v>84</v>
      </c>
      <c r="K568" s="73">
        <v>901529226</v>
      </c>
      <c r="L568" s="65" t="s">
        <v>120</v>
      </c>
      <c r="M568" s="70" t="s">
        <v>1807</v>
      </c>
      <c r="N568" s="111" t="s">
        <v>357</v>
      </c>
      <c r="O568" s="3"/>
      <c r="P568" s="74">
        <f>+Tabla1513[[#This Row],[VALOR INICIAL DEL CONTRATO CON IVA]]+Tabla1513[[#This Row],[VALOR DE LAS ADICIONES CON IVA]]</f>
        <v>1661500</v>
      </c>
      <c r="Q568" s="45">
        <v>30</v>
      </c>
      <c r="R568" s="25" t="s">
        <v>357</v>
      </c>
      <c r="S568" s="4"/>
      <c r="T568" s="76" t="s">
        <v>357</v>
      </c>
      <c r="U568" s="95">
        <v>45498</v>
      </c>
      <c r="V568" s="95">
        <v>45528</v>
      </c>
      <c r="W568" s="98">
        <v>45528</v>
      </c>
      <c r="X568" s="81" t="s">
        <v>344</v>
      </c>
      <c r="Y568" s="99" t="s">
        <v>520</v>
      </c>
      <c r="Z568" s="69"/>
      <c r="AA568" s="34">
        <v>1</v>
      </c>
      <c r="AB568" s="34">
        <v>1</v>
      </c>
      <c r="AC568" s="35">
        <v>1661500</v>
      </c>
      <c r="AD568" s="40" t="s">
        <v>2607</v>
      </c>
      <c r="AE568" s="79">
        <v>2024</v>
      </c>
    </row>
    <row r="569" spans="1:31" ht="117" x14ac:dyDescent="0.35">
      <c r="A569" s="64" t="s">
        <v>301</v>
      </c>
      <c r="B569" s="70" t="s">
        <v>302</v>
      </c>
      <c r="C569" s="70" t="s">
        <v>921</v>
      </c>
      <c r="D569" s="70" t="s">
        <v>526</v>
      </c>
      <c r="E569" s="66" t="s">
        <v>1758</v>
      </c>
      <c r="F569" s="95">
        <v>45503</v>
      </c>
      <c r="G569" s="65" t="s">
        <v>142</v>
      </c>
      <c r="H569" s="94" t="s">
        <v>1789</v>
      </c>
      <c r="I569" s="44">
        <v>38728000</v>
      </c>
      <c r="J569" s="97" t="s">
        <v>96</v>
      </c>
      <c r="K569" s="73">
        <v>17691508</v>
      </c>
      <c r="L569" s="65"/>
      <c r="M569" s="70" t="s">
        <v>1808</v>
      </c>
      <c r="N569" s="111" t="s">
        <v>357</v>
      </c>
      <c r="O569" s="3"/>
      <c r="P569" s="74">
        <f>+Tabla1513[[#This Row],[VALOR INICIAL DEL CONTRATO CON IVA]]+Tabla1513[[#This Row],[VALOR DE LAS ADICIONES CON IVA]]</f>
        <v>38728000</v>
      </c>
      <c r="Q569" s="45">
        <v>45</v>
      </c>
      <c r="R569" s="25" t="s">
        <v>357</v>
      </c>
      <c r="S569" s="4"/>
      <c r="T569" s="76" t="s">
        <v>357</v>
      </c>
      <c r="U569" s="95">
        <v>45505</v>
      </c>
      <c r="V569" s="95">
        <v>45550</v>
      </c>
      <c r="W569" s="98">
        <v>45550</v>
      </c>
      <c r="X569" s="81" t="s">
        <v>1377</v>
      </c>
      <c r="Y569" s="99" t="s">
        <v>520</v>
      </c>
      <c r="Z569" s="69"/>
      <c r="AA569" s="34">
        <v>1</v>
      </c>
      <c r="AB569" s="34">
        <v>1</v>
      </c>
      <c r="AC569" s="35">
        <v>38728000</v>
      </c>
      <c r="AD569" s="40" t="s">
        <v>2608</v>
      </c>
      <c r="AE569" s="79">
        <v>2024</v>
      </c>
    </row>
    <row r="570" spans="1:31" ht="39" x14ac:dyDescent="0.35">
      <c r="A570" s="64" t="s">
        <v>301</v>
      </c>
      <c r="B570" s="70" t="s">
        <v>302</v>
      </c>
      <c r="C570" s="70" t="s">
        <v>921</v>
      </c>
      <c r="D570" s="70" t="s">
        <v>526</v>
      </c>
      <c r="E570" s="66" t="s">
        <v>1759</v>
      </c>
      <c r="F570" s="95">
        <v>45504</v>
      </c>
      <c r="G570" s="65" t="s">
        <v>113</v>
      </c>
      <c r="H570" s="94" t="s">
        <v>1790</v>
      </c>
      <c r="I570" s="44">
        <v>8150001</v>
      </c>
      <c r="J570" s="97" t="s">
        <v>84</v>
      </c>
      <c r="K570" s="73">
        <v>901520937</v>
      </c>
      <c r="L570" s="65" t="s">
        <v>111</v>
      </c>
      <c r="M570" s="70" t="s">
        <v>1809</v>
      </c>
      <c r="N570" s="111" t="s">
        <v>357</v>
      </c>
      <c r="O570" s="3"/>
      <c r="P570" s="74">
        <f>+Tabla1513[[#This Row],[VALOR INICIAL DEL CONTRATO CON IVA]]+Tabla1513[[#This Row],[VALOR DE LAS ADICIONES CON IVA]]</f>
        <v>8150001</v>
      </c>
      <c r="Q570" s="45">
        <v>22</v>
      </c>
      <c r="R570" s="25" t="s">
        <v>357</v>
      </c>
      <c r="S570" s="4"/>
      <c r="T570" s="76" t="s">
        <v>357</v>
      </c>
      <c r="U570" s="95">
        <v>45504</v>
      </c>
      <c r="V570" s="95">
        <v>45526</v>
      </c>
      <c r="W570" s="98">
        <v>45526</v>
      </c>
      <c r="X570" s="81" t="s">
        <v>1377</v>
      </c>
      <c r="Y570" s="99" t="s">
        <v>520</v>
      </c>
      <c r="Z570" s="69"/>
      <c r="AA570" s="34">
        <v>1</v>
      </c>
      <c r="AB570" s="34">
        <v>1</v>
      </c>
      <c r="AC570" s="35">
        <v>8150000</v>
      </c>
      <c r="AD570" s="40" t="s">
        <v>2609</v>
      </c>
      <c r="AE570" s="79">
        <v>2024</v>
      </c>
    </row>
    <row r="571" spans="1:31" ht="43.5" x14ac:dyDescent="0.35">
      <c r="A571" s="64" t="s">
        <v>301</v>
      </c>
      <c r="B571" s="70" t="s">
        <v>302</v>
      </c>
      <c r="C571" s="70" t="s">
        <v>1769</v>
      </c>
      <c r="D571" s="70" t="s">
        <v>993</v>
      </c>
      <c r="E571" s="66" t="s">
        <v>1761</v>
      </c>
      <c r="F571" s="95">
        <v>45504</v>
      </c>
      <c r="G571" s="65" t="s">
        <v>113</v>
      </c>
      <c r="H571" s="94" t="s">
        <v>1792</v>
      </c>
      <c r="I571" s="44">
        <v>1465199</v>
      </c>
      <c r="J571" s="97" t="s">
        <v>96</v>
      </c>
      <c r="K571" s="73">
        <v>5348893</v>
      </c>
      <c r="L571" s="65"/>
      <c r="M571" s="70" t="s">
        <v>1422</v>
      </c>
      <c r="N571" s="111" t="s">
        <v>357</v>
      </c>
      <c r="O571" s="3"/>
      <c r="P571" s="74">
        <f>+Tabla1513[[#This Row],[VALOR INICIAL DEL CONTRATO CON IVA]]+Tabla1513[[#This Row],[VALOR DE LAS ADICIONES CON IVA]]</f>
        <v>1465199</v>
      </c>
      <c r="Q571" s="45">
        <v>30</v>
      </c>
      <c r="R571" s="25" t="s">
        <v>357</v>
      </c>
      <c r="S571" s="4"/>
      <c r="T571" s="76" t="s">
        <v>357</v>
      </c>
      <c r="U571" s="95">
        <v>45504</v>
      </c>
      <c r="V571" s="95">
        <v>45534</v>
      </c>
      <c r="W571" s="98">
        <v>45534</v>
      </c>
      <c r="X571" s="81" t="s">
        <v>1419</v>
      </c>
      <c r="Y571" s="99" t="s">
        <v>520</v>
      </c>
      <c r="Z571" s="69"/>
      <c r="AA571" s="34">
        <v>1</v>
      </c>
      <c r="AB571" s="34">
        <v>1</v>
      </c>
      <c r="AC571" s="35">
        <v>1465199</v>
      </c>
      <c r="AD571" s="40" t="s">
        <v>2610</v>
      </c>
      <c r="AE571" s="79">
        <v>2024</v>
      </c>
    </row>
    <row r="572" spans="1:31" ht="78" x14ac:dyDescent="0.35">
      <c r="A572" s="64" t="s">
        <v>301</v>
      </c>
      <c r="B572" s="70" t="s">
        <v>302</v>
      </c>
      <c r="C572" s="70" t="s">
        <v>2301</v>
      </c>
      <c r="D572" s="70" t="s">
        <v>993</v>
      </c>
      <c r="E572" s="66" t="s">
        <v>1763</v>
      </c>
      <c r="F572" s="95">
        <v>45505</v>
      </c>
      <c r="G572" s="65" t="s">
        <v>150</v>
      </c>
      <c r="H572" s="94" t="s">
        <v>1794</v>
      </c>
      <c r="I572" s="44">
        <v>1915900</v>
      </c>
      <c r="J572" s="97" t="s">
        <v>84</v>
      </c>
      <c r="K572" s="73">
        <v>900325368</v>
      </c>
      <c r="L572" s="65" t="s">
        <v>111</v>
      </c>
      <c r="M572" s="70" t="s">
        <v>1799</v>
      </c>
      <c r="N572" s="111" t="s">
        <v>357</v>
      </c>
      <c r="O572" s="3"/>
      <c r="P572" s="74">
        <f>+Tabla1513[[#This Row],[VALOR INICIAL DEL CONTRATO CON IVA]]+Tabla1513[[#This Row],[VALOR DE LAS ADICIONES CON IVA]]</f>
        <v>1915900</v>
      </c>
      <c r="Q572" s="45">
        <v>0</v>
      </c>
      <c r="R572" s="25" t="s">
        <v>357</v>
      </c>
      <c r="S572" s="4"/>
      <c r="T572" s="76" t="s">
        <v>357</v>
      </c>
      <c r="U572" s="95">
        <v>45510</v>
      </c>
      <c r="V572" s="95">
        <v>45510</v>
      </c>
      <c r="W572" s="98">
        <v>45510</v>
      </c>
      <c r="X572" s="81" t="s">
        <v>1814</v>
      </c>
      <c r="Y572" s="99" t="s">
        <v>520</v>
      </c>
      <c r="Z572" s="69"/>
      <c r="AA572" s="34">
        <v>1</v>
      </c>
      <c r="AB572" s="34">
        <v>1</v>
      </c>
      <c r="AC572" s="35">
        <v>1915900</v>
      </c>
      <c r="AD572" s="40" t="s">
        <v>2611</v>
      </c>
      <c r="AE572" s="79">
        <v>2024</v>
      </c>
    </row>
    <row r="573" spans="1:31" ht="39" x14ac:dyDescent="0.35">
      <c r="A573" s="64" t="s">
        <v>301</v>
      </c>
      <c r="B573" s="70" t="s">
        <v>302</v>
      </c>
      <c r="C573" s="70" t="s">
        <v>1773</v>
      </c>
      <c r="D573" s="70" t="s">
        <v>526</v>
      </c>
      <c r="E573" s="66" t="s">
        <v>1762</v>
      </c>
      <c r="F573" s="95">
        <v>45510</v>
      </c>
      <c r="G573" s="65" t="s">
        <v>150</v>
      </c>
      <c r="H573" s="94" t="s">
        <v>1793</v>
      </c>
      <c r="I573" s="44">
        <v>2499000</v>
      </c>
      <c r="J573" s="97" t="s">
        <v>84</v>
      </c>
      <c r="K573" s="73">
        <v>901725469</v>
      </c>
      <c r="L573" s="65" t="s">
        <v>85</v>
      </c>
      <c r="M573" s="70" t="s">
        <v>1811</v>
      </c>
      <c r="N573" s="111" t="s">
        <v>357</v>
      </c>
      <c r="O573" s="3"/>
      <c r="P573" s="74">
        <f>+Tabla1513[[#This Row],[VALOR INICIAL DEL CONTRATO CON IVA]]+Tabla1513[[#This Row],[VALOR DE LAS ADICIONES CON IVA]]</f>
        <v>2499000</v>
      </c>
      <c r="Q573" s="45">
        <v>0</v>
      </c>
      <c r="R573" s="25" t="s">
        <v>357</v>
      </c>
      <c r="S573" s="4"/>
      <c r="T573" s="76" t="s">
        <v>357</v>
      </c>
      <c r="U573" s="95">
        <v>45510</v>
      </c>
      <c r="V573" s="95">
        <v>45510</v>
      </c>
      <c r="W573" s="98">
        <v>45510</v>
      </c>
      <c r="X573" s="81" t="s">
        <v>373</v>
      </c>
      <c r="Y573" s="99" t="s">
        <v>520</v>
      </c>
      <c r="Z573" s="69"/>
      <c r="AA573" s="34">
        <v>0.99170000000000003</v>
      </c>
      <c r="AB573" s="34">
        <v>0.99170000000000003</v>
      </c>
      <c r="AC573" s="35">
        <v>2478192</v>
      </c>
      <c r="AD573" s="40" t="s">
        <v>2612</v>
      </c>
      <c r="AE573" s="79">
        <v>2024</v>
      </c>
    </row>
    <row r="574" spans="1:31" ht="78" x14ac:dyDescent="0.35">
      <c r="A574" s="64" t="s">
        <v>301</v>
      </c>
      <c r="B574" s="70" t="s">
        <v>302</v>
      </c>
      <c r="C574" s="70" t="s">
        <v>1768</v>
      </c>
      <c r="D574" s="70" t="s">
        <v>526</v>
      </c>
      <c r="E574" s="66" t="s">
        <v>1760</v>
      </c>
      <c r="F574" s="95">
        <v>45513</v>
      </c>
      <c r="G574" s="65" t="s">
        <v>142</v>
      </c>
      <c r="H574" s="94" t="s">
        <v>1791</v>
      </c>
      <c r="I574" s="44">
        <v>2380000</v>
      </c>
      <c r="J574" s="97" t="s">
        <v>84</v>
      </c>
      <c r="K574" s="73">
        <v>900316947</v>
      </c>
      <c r="L574" s="65" t="s">
        <v>91</v>
      </c>
      <c r="M574" s="70" t="s">
        <v>1810</v>
      </c>
      <c r="N574" s="111" t="s">
        <v>357</v>
      </c>
      <c r="O574" s="3"/>
      <c r="P574" s="74">
        <f>+Tabla1513[[#This Row],[VALOR INICIAL DEL CONTRATO CON IVA]]+Tabla1513[[#This Row],[VALOR DE LAS ADICIONES CON IVA]]</f>
        <v>2380000</v>
      </c>
      <c r="Q574" s="45">
        <v>4</v>
      </c>
      <c r="R574" s="25" t="s">
        <v>357</v>
      </c>
      <c r="S574" s="4"/>
      <c r="T574" s="76" t="s">
        <v>357</v>
      </c>
      <c r="U574" s="95">
        <v>45516</v>
      </c>
      <c r="V574" s="95">
        <v>45520</v>
      </c>
      <c r="W574" s="98">
        <v>45520</v>
      </c>
      <c r="X574" s="81" t="s">
        <v>316</v>
      </c>
      <c r="Y574" s="99" t="s">
        <v>520</v>
      </c>
      <c r="Z574" s="69"/>
      <c r="AA574" s="34">
        <v>1</v>
      </c>
      <c r="AB574" s="34">
        <v>1</v>
      </c>
      <c r="AC574" s="35">
        <v>2380000</v>
      </c>
      <c r="AD574" s="40" t="s">
        <v>2613</v>
      </c>
      <c r="AE574" s="79">
        <v>2024</v>
      </c>
    </row>
    <row r="575" spans="1:31" ht="43.5" x14ac:dyDescent="0.35">
      <c r="A575" s="64" t="s">
        <v>301</v>
      </c>
      <c r="B575" s="70" t="s">
        <v>302</v>
      </c>
      <c r="C575" s="70" t="s">
        <v>1772</v>
      </c>
      <c r="D575" s="70" t="s">
        <v>526</v>
      </c>
      <c r="E575" s="66" t="s">
        <v>1764</v>
      </c>
      <c r="F575" s="95">
        <v>45527</v>
      </c>
      <c r="G575" s="65" t="s">
        <v>142</v>
      </c>
      <c r="H575" s="94" t="s">
        <v>1795</v>
      </c>
      <c r="I575" s="44">
        <v>9248958</v>
      </c>
      <c r="J575" s="97" t="s">
        <v>84</v>
      </c>
      <c r="K575" s="73">
        <v>901251344</v>
      </c>
      <c r="L575" s="65" t="s">
        <v>103</v>
      </c>
      <c r="M575" s="70" t="s">
        <v>1386</v>
      </c>
      <c r="N575" s="111" t="s">
        <v>357</v>
      </c>
      <c r="O575" s="3"/>
      <c r="P575" s="74">
        <f>+Tabla1513[[#This Row],[VALOR INICIAL DEL CONTRATO CON IVA]]+Tabla1513[[#This Row],[VALOR DE LAS ADICIONES CON IVA]]</f>
        <v>9248958</v>
      </c>
      <c r="Q575" s="45">
        <v>38</v>
      </c>
      <c r="R575" s="25" t="s">
        <v>357</v>
      </c>
      <c r="S575" s="4"/>
      <c r="T575" s="76" t="s">
        <v>357</v>
      </c>
      <c r="U575" s="95">
        <v>45527</v>
      </c>
      <c r="V575" s="95">
        <v>45565</v>
      </c>
      <c r="W575" s="98">
        <v>45565</v>
      </c>
      <c r="X575" s="81" t="s">
        <v>344</v>
      </c>
      <c r="Y575" s="99" t="s">
        <v>520</v>
      </c>
      <c r="Z575" s="69"/>
      <c r="AA575" s="34">
        <v>1</v>
      </c>
      <c r="AB575" s="34">
        <v>1</v>
      </c>
      <c r="AC575" s="35">
        <v>9248958</v>
      </c>
      <c r="AD575" s="40" t="s">
        <v>2614</v>
      </c>
      <c r="AE575" s="79">
        <v>2024</v>
      </c>
    </row>
    <row r="576" spans="1:31" ht="52" x14ac:dyDescent="0.35">
      <c r="A576" s="64" t="s">
        <v>301</v>
      </c>
      <c r="B576" s="70" t="s">
        <v>302</v>
      </c>
      <c r="C576" s="70" t="s">
        <v>1774</v>
      </c>
      <c r="D576" s="70" t="s">
        <v>526</v>
      </c>
      <c r="E576" s="66" t="s">
        <v>1765</v>
      </c>
      <c r="F576" s="95">
        <v>45531</v>
      </c>
      <c r="G576" s="65" t="s">
        <v>142</v>
      </c>
      <c r="H576" s="94" t="s">
        <v>1796</v>
      </c>
      <c r="I576" s="44">
        <v>2963100</v>
      </c>
      <c r="J576" s="97" t="s">
        <v>96</v>
      </c>
      <c r="K576" s="73">
        <v>40927803</v>
      </c>
      <c r="L576" s="65"/>
      <c r="M576" s="70" t="s">
        <v>1812</v>
      </c>
      <c r="N576" s="111" t="s">
        <v>357</v>
      </c>
      <c r="O576" s="3"/>
      <c r="P576" s="74">
        <f>+Tabla1513[[#This Row],[VALOR INICIAL DEL CONTRATO CON IVA]]+Tabla1513[[#This Row],[VALOR DE LAS ADICIONES CON IVA]]</f>
        <v>2963100</v>
      </c>
      <c r="Q576" s="45">
        <v>122</v>
      </c>
      <c r="R576" s="25" t="s">
        <v>357</v>
      </c>
      <c r="S576" s="4"/>
      <c r="T576" s="76" t="s">
        <v>357</v>
      </c>
      <c r="U576" s="95">
        <v>45531</v>
      </c>
      <c r="V576" s="95">
        <v>45653</v>
      </c>
      <c r="W576" s="98">
        <v>45653</v>
      </c>
      <c r="X576" s="81" t="s">
        <v>1012</v>
      </c>
      <c r="Y576" s="99" t="s">
        <v>639</v>
      </c>
      <c r="Z576" s="69">
        <v>45625</v>
      </c>
      <c r="AA576" s="34">
        <v>1</v>
      </c>
      <c r="AB576" s="34">
        <v>1</v>
      </c>
      <c r="AC576" s="35">
        <v>2963100</v>
      </c>
      <c r="AD576" s="40" t="s">
        <v>2615</v>
      </c>
      <c r="AE576" s="79">
        <v>2024</v>
      </c>
    </row>
    <row r="577" spans="1:31" ht="43.5" x14ac:dyDescent="0.35">
      <c r="A577" s="64" t="s">
        <v>301</v>
      </c>
      <c r="B577" s="70" t="s">
        <v>302</v>
      </c>
      <c r="C577" s="70" t="s">
        <v>1769</v>
      </c>
      <c r="D577" s="70" t="s">
        <v>526</v>
      </c>
      <c r="E577" s="66" t="s">
        <v>1766</v>
      </c>
      <c r="F577" s="95">
        <v>45509</v>
      </c>
      <c r="G577" s="65" t="s">
        <v>113</v>
      </c>
      <c r="H577" s="94" t="s">
        <v>1797</v>
      </c>
      <c r="I577" s="44">
        <v>12150000</v>
      </c>
      <c r="J577" s="97" t="s">
        <v>96</v>
      </c>
      <c r="K577" s="73">
        <v>5348893</v>
      </c>
      <c r="L577" s="65"/>
      <c r="M577" s="70" t="s">
        <v>1422</v>
      </c>
      <c r="N577" s="111" t="s">
        <v>357</v>
      </c>
      <c r="O577" s="3"/>
      <c r="P577" s="74">
        <f>+Tabla1513[[#This Row],[VALOR INICIAL DEL CONTRATO CON IVA]]+Tabla1513[[#This Row],[VALOR DE LAS ADICIONES CON IVA]]</f>
        <v>12150000</v>
      </c>
      <c r="Q577" s="45">
        <v>60</v>
      </c>
      <c r="R577" s="25" t="s">
        <v>357</v>
      </c>
      <c r="S577" s="4"/>
      <c r="T577" s="76" t="s">
        <v>357</v>
      </c>
      <c r="U577" s="95">
        <v>45509</v>
      </c>
      <c r="V577" s="95">
        <v>45569</v>
      </c>
      <c r="W577" s="98">
        <v>45569</v>
      </c>
      <c r="X577" s="81" t="s">
        <v>1419</v>
      </c>
      <c r="Y577" s="99" t="s">
        <v>639</v>
      </c>
      <c r="Z577" s="69">
        <v>45574</v>
      </c>
      <c r="AA577" s="34">
        <v>1</v>
      </c>
      <c r="AB577" s="34">
        <v>1</v>
      </c>
      <c r="AC577" s="35">
        <v>12150000</v>
      </c>
      <c r="AD577" s="40" t="s">
        <v>2616</v>
      </c>
      <c r="AE577" s="79">
        <v>2024</v>
      </c>
    </row>
    <row r="578" spans="1:31" ht="52" x14ac:dyDescent="0.35">
      <c r="A578" s="64" t="s">
        <v>301</v>
      </c>
      <c r="B578" s="70" t="s">
        <v>302</v>
      </c>
      <c r="C578" s="70" t="s">
        <v>1768</v>
      </c>
      <c r="D578" s="70" t="s">
        <v>526</v>
      </c>
      <c r="E578" s="66" t="s">
        <v>1855</v>
      </c>
      <c r="F578" s="95">
        <v>45537</v>
      </c>
      <c r="G578" s="65" t="s">
        <v>142</v>
      </c>
      <c r="H578" s="94" t="s">
        <v>1862</v>
      </c>
      <c r="I578" s="44">
        <v>4129300</v>
      </c>
      <c r="J578" s="97" t="s">
        <v>84</v>
      </c>
      <c r="K578" s="73">
        <v>812004421</v>
      </c>
      <c r="L578" s="65" t="s">
        <v>91</v>
      </c>
      <c r="M578" s="70" t="s">
        <v>1389</v>
      </c>
      <c r="N578" s="111" t="s">
        <v>357</v>
      </c>
      <c r="O578" s="3"/>
      <c r="P578" s="74">
        <f>+Tabla1513[[#This Row],[VALOR INICIAL DEL CONTRATO CON IVA]]+Tabla1513[[#This Row],[VALOR DE LAS ADICIONES CON IVA]]</f>
        <v>4129300</v>
      </c>
      <c r="Q578" s="45">
        <v>4</v>
      </c>
      <c r="R578" s="25" t="s">
        <v>357</v>
      </c>
      <c r="S578" s="4"/>
      <c r="T578" s="76" t="s">
        <v>357</v>
      </c>
      <c r="U578" s="95">
        <v>45537</v>
      </c>
      <c r="V578" s="95">
        <v>45541</v>
      </c>
      <c r="W578" s="95">
        <v>45541</v>
      </c>
      <c r="X578" s="81" t="s">
        <v>316</v>
      </c>
      <c r="Y578" s="99" t="s">
        <v>520</v>
      </c>
      <c r="Z578" s="69"/>
      <c r="AA578" s="34">
        <v>1</v>
      </c>
      <c r="AB578" s="34">
        <v>1</v>
      </c>
      <c r="AC578" s="35">
        <v>4129300</v>
      </c>
      <c r="AD578" s="40" t="s">
        <v>2835</v>
      </c>
      <c r="AE578" s="79">
        <v>2024</v>
      </c>
    </row>
    <row r="579" spans="1:31" ht="58" x14ac:dyDescent="0.35">
      <c r="A579" s="64" t="s">
        <v>301</v>
      </c>
      <c r="B579" s="70" t="s">
        <v>302</v>
      </c>
      <c r="C579" s="70" t="s">
        <v>1860</v>
      </c>
      <c r="D579" s="70" t="s">
        <v>526</v>
      </c>
      <c r="E579" s="66" t="s">
        <v>1858</v>
      </c>
      <c r="F579" s="95">
        <v>45536</v>
      </c>
      <c r="G579" s="70" t="s">
        <v>88</v>
      </c>
      <c r="H579" s="94" t="s">
        <v>1865</v>
      </c>
      <c r="I579" s="44">
        <v>36000000</v>
      </c>
      <c r="J579" s="97" t="s">
        <v>96</v>
      </c>
      <c r="K579" s="73">
        <v>18100882</v>
      </c>
      <c r="L579" s="65"/>
      <c r="M579" s="70" t="s">
        <v>391</v>
      </c>
      <c r="N579" s="111" t="s">
        <v>357</v>
      </c>
      <c r="O579" s="3"/>
      <c r="P579" s="74">
        <f>+Tabla1513[[#This Row],[VALOR INICIAL DEL CONTRATO CON IVA]]+Tabla1513[[#This Row],[VALOR DE LAS ADICIONES CON IVA]]</f>
        <v>36000000</v>
      </c>
      <c r="Q579" s="45">
        <v>365</v>
      </c>
      <c r="R579" s="25" t="s">
        <v>357</v>
      </c>
      <c r="S579" s="4"/>
      <c r="T579" s="76" t="s">
        <v>357</v>
      </c>
      <c r="U579" s="95">
        <v>45536</v>
      </c>
      <c r="V579" s="95">
        <v>45901</v>
      </c>
      <c r="W579" s="95">
        <v>45901</v>
      </c>
      <c r="X579" s="81" t="s">
        <v>1022</v>
      </c>
      <c r="Y579" s="99" t="s">
        <v>308</v>
      </c>
      <c r="Z579" s="69"/>
      <c r="AA579" s="34">
        <v>0.32</v>
      </c>
      <c r="AB579" s="34">
        <v>0.68</v>
      </c>
      <c r="AC579" s="35">
        <v>12000000</v>
      </c>
      <c r="AD579" s="40" t="s">
        <v>2836</v>
      </c>
      <c r="AE579" s="79">
        <v>2024</v>
      </c>
    </row>
    <row r="580" spans="1:31" ht="52" x14ac:dyDescent="0.35">
      <c r="A580" s="64" t="s">
        <v>301</v>
      </c>
      <c r="B580" s="70" t="s">
        <v>302</v>
      </c>
      <c r="C580" s="70" t="s">
        <v>1769</v>
      </c>
      <c r="D580" s="70" t="s">
        <v>526</v>
      </c>
      <c r="E580" s="66" t="s">
        <v>1857</v>
      </c>
      <c r="F580" s="95">
        <v>45546</v>
      </c>
      <c r="G580" s="65" t="s">
        <v>142</v>
      </c>
      <c r="H580" s="94" t="s">
        <v>1864</v>
      </c>
      <c r="I580" s="44">
        <v>6990000</v>
      </c>
      <c r="J580" s="97" t="s">
        <v>96</v>
      </c>
      <c r="K580" s="73">
        <v>5348893</v>
      </c>
      <c r="L580" s="65"/>
      <c r="M580" s="70" t="s">
        <v>1422</v>
      </c>
      <c r="N580" s="111" t="s">
        <v>357</v>
      </c>
      <c r="O580" s="3"/>
      <c r="P580" s="74">
        <f>+Tabla1513[[#This Row],[VALOR INICIAL DEL CONTRATO CON IVA]]+Tabla1513[[#This Row],[VALOR DE LAS ADICIONES CON IVA]]</f>
        <v>6990000</v>
      </c>
      <c r="Q580" s="45">
        <v>45</v>
      </c>
      <c r="R580" s="25" t="s">
        <v>357</v>
      </c>
      <c r="S580" s="4"/>
      <c r="T580" s="76" t="s">
        <v>357</v>
      </c>
      <c r="U580" s="95">
        <v>45546</v>
      </c>
      <c r="V580" s="95">
        <v>45591</v>
      </c>
      <c r="W580" s="95">
        <v>45591</v>
      </c>
      <c r="X580" s="81" t="s">
        <v>1419</v>
      </c>
      <c r="Y580" s="99" t="s">
        <v>520</v>
      </c>
      <c r="Z580" s="69"/>
      <c r="AA580" s="34">
        <v>1</v>
      </c>
      <c r="AB580" s="34">
        <v>1</v>
      </c>
      <c r="AC580" s="35">
        <v>6990000</v>
      </c>
      <c r="AD580" s="40" t="s">
        <v>2837</v>
      </c>
      <c r="AE580" s="79">
        <v>2024</v>
      </c>
    </row>
    <row r="581" spans="1:31" ht="43.5" x14ac:dyDescent="0.35">
      <c r="A581" s="64" t="s">
        <v>301</v>
      </c>
      <c r="B581" s="70" t="s">
        <v>302</v>
      </c>
      <c r="C581" s="70" t="s">
        <v>1771</v>
      </c>
      <c r="D581" s="70" t="s">
        <v>526</v>
      </c>
      <c r="E581" s="66" t="s">
        <v>1856</v>
      </c>
      <c r="F581" s="95">
        <v>45565</v>
      </c>
      <c r="G581" s="65" t="s">
        <v>142</v>
      </c>
      <c r="H581" s="94" t="s">
        <v>1863</v>
      </c>
      <c r="I581" s="44">
        <v>8000000</v>
      </c>
      <c r="J581" s="97" t="s">
        <v>96</v>
      </c>
      <c r="K581" s="73">
        <v>18399152</v>
      </c>
      <c r="L581" s="65"/>
      <c r="M581" s="70" t="s">
        <v>1008</v>
      </c>
      <c r="N581" s="111" t="s">
        <v>357</v>
      </c>
      <c r="O581" s="3"/>
      <c r="P581" s="74">
        <f>+Tabla1513[[#This Row],[VALOR INICIAL DEL CONTRATO CON IVA]]+Tabla1513[[#This Row],[VALOR DE LAS ADICIONES CON IVA]]</f>
        <v>8000000</v>
      </c>
      <c r="Q581" s="45">
        <v>30</v>
      </c>
      <c r="R581" s="25" t="s">
        <v>357</v>
      </c>
      <c r="S581" s="4"/>
      <c r="T581" s="76" t="s">
        <v>357</v>
      </c>
      <c r="U581" s="95">
        <v>45565</v>
      </c>
      <c r="V581" s="95">
        <v>45595</v>
      </c>
      <c r="W581" s="95">
        <v>45595</v>
      </c>
      <c r="X581" s="81" t="s">
        <v>1009</v>
      </c>
      <c r="Y581" s="99" t="s">
        <v>639</v>
      </c>
      <c r="Z581" s="69">
        <v>45631</v>
      </c>
      <c r="AA581" s="34">
        <v>1</v>
      </c>
      <c r="AB581" s="34">
        <v>1</v>
      </c>
      <c r="AC581" s="35">
        <v>7441893</v>
      </c>
      <c r="AD581" s="40" t="s">
        <v>2838</v>
      </c>
      <c r="AE581" s="79">
        <v>2024</v>
      </c>
    </row>
    <row r="582" spans="1:31" ht="65" x14ac:dyDescent="0.35">
      <c r="A582" s="64" t="s">
        <v>301</v>
      </c>
      <c r="B582" s="70" t="s">
        <v>302</v>
      </c>
      <c r="C582" s="70" t="s">
        <v>1861</v>
      </c>
      <c r="D582" s="70" t="s">
        <v>526</v>
      </c>
      <c r="E582" s="66" t="s">
        <v>1859</v>
      </c>
      <c r="F582" s="95">
        <v>45562</v>
      </c>
      <c r="G582" s="65" t="s">
        <v>113</v>
      </c>
      <c r="H582" s="94" t="s">
        <v>1866</v>
      </c>
      <c r="I582" s="44">
        <v>2820000</v>
      </c>
      <c r="J582" s="97" t="s">
        <v>84</v>
      </c>
      <c r="K582" s="73">
        <v>891200153</v>
      </c>
      <c r="L582" s="65" t="s">
        <v>91</v>
      </c>
      <c r="M582" s="70" t="s">
        <v>1867</v>
      </c>
      <c r="N582" s="111" t="s">
        <v>357</v>
      </c>
      <c r="O582" s="3"/>
      <c r="P582" s="74">
        <f>+Tabla1513[[#This Row],[VALOR INICIAL DEL CONTRATO CON IVA]]+Tabla1513[[#This Row],[VALOR DE LAS ADICIONES CON IVA]]</f>
        <v>2820000</v>
      </c>
      <c r="Q582" s="45">
        <v>10</v>
      </c>
      <c r="R582" s="25" t="s">
        <v>357</v>
      </c>
      <c r="S582" s="4"/>
      <c r="T582" s="76" t="s">
        <v>357</v>
      </c>
      <c r="U582" s="95">
        <v>45562</v>
      </c>
      <c r="V582" s="95">
        <v>45572</v>
      </c>
      <c r="W582" s="95">
        <v>45572</v>
      </c>
      <c r="X582" s="81" t="s">
        <v>1554</v>
      </c>
      <c r="Y582" s="99" t="s">
        <v>520</v>
      </c>
      <c r="Z582" s="69"/>
      <c r="AA582" s="34">
        <v>1</v>
      </c>
      <c r="AB582" s="34">
        <v>1</v>
      </c>
      <c r="AC582" s="35">
        <v>2820000</v>
      </c>
      <c r="AD582" s="40" t="s">
        <v>2839</v>
      </c>
      <c r="AE582" s="79">
        <v>2024</v>
      </c>
    </row>
    <row r="583" spans="1:31" ht="52" x14ac:dyDescent="0.35">
      <c r="A583" s="64" t="s">
        <v>301</v>
      </c>
      <c r="B583" s="70" t="s">
        <v>302</v>
      </c>
      <c r="C583" s="70" t="s">
        <v>1769</v>
      </c>
      <c r="D583" s="70" t="s">
        <v>993</v>
      </c>
      <c r="E583" s="66" t="s">
        <v>1874</v>
      </c>
      <c r="F583" s="95">
        <v>45565</v>
      </c>
      <c r="G583" s="65" t="s">
        <v>113</v>
      </c>
      <c r="H583" s="94" t="s">
        <v>1885</v>
      </c>
      <c r="I583" s="44">
        <v>333000</v>
      </c>
      <c r="J583" s="97" t="s">
        <v>96</v>
      </c>
      <c r="K583" s="73">
        <v>36176894</v>
      </c>
      <c r="L583" s="65"/>
      <c r="M583" s="70" t="s">
        <v>1894</v>
      </c>
      <c r="N583" s="111" t="s">
        <v>357</v>
      </c>
      <c r="O583" s="3"/>
      <c r="P583" s="74">
        <f>+Tabla1513[[#This Row],[VALOR INICIAL DEL CONTRATO CON IVA]]+Tabla1513[[#This Row],[VALOR DE LAS ADICIONES CON IVA]]</f>
        <v>333000</v>
      </c>
      <c r="Q583" s="45">
        <v>30</v>
      </c>
      <c r="R583" s="25" t="s">
        <v>357</v>
      </c>
      <c r="S583" s="4"/>
      <c r="T583" s="76" t="s">
        <v>357</v>
      </c>
      <c r="U583" s="95">
        <v>45565</v>
      </c>
      <c r="V583" s="95">
        <v>45595</v>
      </c>
      <c r="W583" s="95">
        <v>45595</v>
      </c>
      <c r="X583" s="81" t="s">
        <v>1419</v>
      </c>
      <c r="Y583" s="99" t="s">
        <v>520</v>
      </c>
      <c r="Z583" s="69"/>
      <c r="AA583" s="34">
        <v>1</v>
      </c>
      <c r="AB583" s="34">
        <v>1</v>
      </c>
      <c r="AC583" s="35">
        <v>333000</v>
      </c>
      <c r="AD583" s="40" t="s">
        <v>2840</v>
      </c>
      <c r="AE583" s="79">
        <v>2024</v>
      </c>
    </row>
    <row r="584" spans="1:31" ht="29" x14ac:dyDescent="0.35">
      <c r="A584" s="64" t="s">
        <v>301</v>
      </c>
      <c r="B584" s="70" t="s">
        <v>302</v>
      </c>
      <c r="C584" s="70" t="s">
        <v>2126</v>
      </c>
      <c r="D584" s="70" t="s">
        <v>526</v>
      </c>
      <c r="E584" s="66" t="s">
        <v>2307</v>
      </c>
      <c r="F584" s="95">
        <v>45603</v>
      </c>
      <c r="G584" s="65" t="s">
        <v>113</v>
      </c>
      <c r="H584" s="94" t="s">
        <v>2308</v>
      </c>
      <c r="I584" s="44">
        <v>3570000</v>
      </c>
      <c r="J584" s="97" t="s">
        <v>84</v>
      </c>
      <c r="K584" s="73">
        <v>890900943</v>
      </c>
      <c r="L584" s="65" t="s">
        <v>91</v>
      </c>
      <c r="M584" s="70" t="s">
        <v>2309</v>
      </c>
      <c r="N584" s="111" t="s">
        <v>357</v>
      </c>
      <c r="O584" s="3"/>
      <c r="P584" s="74">
        <f>+Tabla1513[[#This Row],[VALOR INICIAL DEL CONTRATO CON IVA]]+Tabla1513[[#This Row],[VALOR DE LAS ADICIONES CON IVA]]</f>
        <v>3570000</v>
      </c>
      <c r="Q584" s="45">
        <v>30</v>
      </c>
      <c r="R584" s="25" t="s">
        <v>357</v>
      </c>
      <c r="S584" s="4"/>
      <c r="T584" s="76" t="s">
        <v>357</v>
      </c>
      <c r="U584" s="95">
        <v>45603</v>
      </c>
      <c r="V584" s="95">
        <v>45633</v>
      </c>
      <c r="W584" s="95">
        <v>45633</v>
      </c>
      <c r="X584" s="81" t="s">
        <v>1020</v>
      </c>
      <c r="Y584" s="99" t="s">
        <v>520</v>
      </c>
      <c r="Z584" s="69"/>
      <c r="AA584" s="34">
        <v>1</v>
      </c>
      <c r="AB584" s="34">
        <v>1</v>
      </c>
      <c r="AC584" s="35">
        <v>3099900</v>
      </c>
      <c r="AD584" s="40" t="s">
        <v>2841</v>
      </c>
      <c r="AE584" s="79">
        <v>2024</v>
      </c>
    </row>
    <row r="585" spans="1:31" ht="65" x14ac:dyDescent="0.35">
      <c r="A585" s="64" t="s">
        <v>301</v>
      </c>
      <c r="B585" s="70" t="s">
        <v>302</v>
      </c>
      <c r="C585" s="70" t="s">
        <v>1883</v>
      </c>
      <c r="D585" s="70" t="s">
        <v>526</v>
      </c>
      <c r="E585" s="66" t="s">
        <v>1875</v>
      </c>
      <c r="F585" s="95">
        <v>45568</v>
      </c>
      <c r="G585" s="65" t="s">
        <v>113</v>
      </c>
      <c r="H585" s="94" t="s">
        <v>1886</v>
      </c>
      <c r="I585" s="44">
        <v>2487830</v>
      </c>
      <c r="J585" s="97" t="s">
        <v>84</v>
      </c>
      <c r="K585" s="73">
        <v>800135342</v>
      </c>
      <c r="L585" s="65" t="s">
        <v>114</v>
      </c>
      <c r="M585" s="70" t="s">
        <v>1895</v>
      </c>
      <c r="N585" s="111" t="s">
        <v>357</v>
      </c>
      <c r="O585" s="3"/>
      <c r="P585" s="74">
        <f>+Tabla1513[[#This Row],[VALOR INICIAL DEL CONTRATO CON IVA]]+Tabla1513[[#This Row],[VALOR DE LAS ADICIONES CON IVA]]</f>
        <v>2487830</v>
      </c>
      <c r="Q585" s="45">
        <v>30</v>
      </c>
      <c r="R585" s="25" t="s">
        <v>357</v>
      </c>
      <c r="S585" s="4"/>
      <c r="T585" s="76" t="s">
        <v>357</v>
      </c>
      <c r="U585" s="95">
        <v>45568</v>
      </c>
      <c r="V585" s="95">
        <v>45598</v>
      </c>
      <c r="W585" s="95">
        <v>45598</v>
      </c>
      <c r="X585" s="81" t="s">
        <v>331</v>
      </c>
      <c r="Y585" s="99" t="s">
        <v>520</v>
      </c>
      <c r="Z585" s="69"/>
      <c r="AA585" s="34">
        <v>1</v>
      </c>
      <c r="AB585" s="34">
        <v>1</v>
      </c>
      <c r="AC585" s="35">
        <v>2487830</v>
      </c>
      <c r="AD585" s="40" t="s">
        <v>2842</v>
      </c>
      <c r="AE585" s="79">
        <v>2024</v>
      </c>
    </row>
    <row r="586" spans="1:31" ht="52" x14ac:dyDescent="0.35">
      <c r="A586" s="64" t="s">
        <v>301</v>
      </c>
      <c r="B586" s="70" t="s">
        <v>302</v>
      </c>
      <c r="C586" s="70" t="s">
        <v>1773</v>
      </c>
      <c r="D586" s="70" t="s">
        <v>526</v>
      </c>
      <c r="E586" s="66" t="s">
        <v>1876</v>
      </c>
      <c r="F586" s="95">
        <v>45569</v>
      </c>
      <c r="G586" s="65" t="s">
        <v>150</v>
      </c>
      <c r="H586" s="94" t="s">
        <v>1887</v>
      </c>
      <c r="I586" s="44">
        <v>15699901</v>
      </c>
      <c r="J586" s="97" t="s">
        <v>84</v>
      </c>
      <c r="K586" s="73">
        <v>901304554</v>
      </c>
      <c r="L586" s="65" t="s">
        <v>97</v>
      </c>
      <c r="M586" s="70" t="s">
        <v>1896</v>
      </c>
      <c r="N586" s="111" t="s">
        <v>357</v>
      </c>
      <c r="O586" s="3"/>
      <c r="P586" s="74">
        <f>+Tabla1513[[#This Row],[VALOR INICIAL DEL CONTRATO CON IVA]]+Tabla1513[[#This Row],[VALOR DE LAS ADICIONES CON IVA]]</f>
        <v>15699901</v>
      </c>
      <c r="Q586" s="45">
        <v>50</v>
      </c>
      <c r="R586" s="25" t="s">
        <v>357</v>
      </c>
      <c r="S586" s="4"/>
      <c r="T586" s="76" t="s">
        <v>357</v>
      </c>
      <c r="U586" s="95">
        <v>45569</v>
      </c>
      <c r="V586" s="95">
        <v>45619</v>
      </c>
      <c r="W586" s="95">
        <v>45619</v>
      </c>
      <c r="X586" s="81" t="s">
        <v>373</v>
      </c>
      <c r="Y586" s="99" t="s">
        <v>520</v>
      </c>
      <c r="Z586" s="69"/>
      <c r="AA586" s="34">
        <v>1</v>
      </c>
      <c r="AB586" s="34">
        <v>1</v>
      </c>
      <c r="AC586" s="35">
        <v>15688318</v>
      </c>
      <c r="AD586" s="40" t="s">
        <v>2843</v>
      </c>
      <c r="AE586" s="79">
        <v>2024</v>
      </c>
    </row>
    <row r="587" spans="1:31" ht="43.5" x14ac:dyDescent="0.35">
      <c r="A587" s="64" t="s">
        <v>301</v>
      </c>
      <c r="B587" s="70" t="s">
        <v>302</v>
      </c>
      <c r="C587" s="70" t="s">
        <v>921</v>
      </c>
      <c r="D587" s="70" t="s">
        <v>526</v>
      </c>
      <c r="E587" s="66" t="s">
        <v>1877</v>
      </c>
      <c r="F587" s="95">
        <v>45575</v>
      </c>
      <c r="G587" s="65" t="s">
        <v>142</v>
      </c>
      <c r="H587" s="94" t="s">
        <v>1888</v>
      </c>
      <c r="I587" s="44">
        <v>59788609</v>
      </c>
      <c r="J587" s="97" t="s">
        <v>84</v>
      </c>
      <c r="K587" s="73">
        <v>901662155</v>
      </c>
      <c r="L587" s="65" t="s">
        <v>91</v>
      </c>
      <c r="M587" s="70" t="s">
        <v>1897</v>
      </c>
      <c r="N587" s="111" t="s">
        <v>357</v>
      </c>
      <c r="O587" s="3"/>
      <c r="P587" s="74">
        <f>+Tabla1513[[#This Row],[VALOR INICIAL DEL CONTRATO CON IVA]]+Tabla1513[[#This Row],[VALOR DE LAS ADICIONES CON IVA]]</f>
        <v>59788609</v>
      </c>
      <c r="Q587" s="45">
        <v>60</v>
      </c>
      <c r="R587" s="25" t="s">
        <v>357</v>
      </c>
      <c r="S587" s="4"/>
      <c r="T587" s="76" t="s">
        <v>357</v>
      </c>
      <c r="U587" s="95">
        <v>45575</v>
      </c>
      <c r="V587" s="95">
        <v>45635</v>
      </c>
      <c r="W587" s="95">
        <v>45635</v>
      </c>
      <c r="X587" s="81" t="s">
        <v>1377</v>
      </c>
      <c r="Y587" s="99" t="s">
        <v>520</v>
      </c>
      <c r="Z587" s="69"/>
      <c r="AA587" s="34">
        <v>1</v>
      </c>
      <c r="AB587" s="34">
        <v>0.5</v>
      </c>
      <c r="AC587" s="35">
        <v>29894304.5</v>
      </c>
      <c r="AD587" s="40" t="s">
        <v>2844</v>
      </c>
      <c r="AE587" s="79">
        <v>2024</v>
      </c>
    </row>
    <row r="588" spans="1:31" ht="29" x14ac:dyDescent="0.35">
      <c r="A588" s="64" t="s">
        <v>301</v>
      </c>
      <c r="B588" s="70" t="s">
        <v>302</v>
      </c>
      <c r="C588" s="70" t="s">
        <v>1774</v>
      </c>
      <c r="D588" s="70" t="s">
        <v>993</v>
      </c>
      <c r="E588" s="66" t="s">
        <v>1879</v>
      </c>
      <c r="F588" s="95">
        <v>45576</v>
      </c>
      <c r="G588" s="65" t="s">
        <v>113</v>
      </c>
      <c r="H588" s="94" t="s">
        <v>1889</v>
      </c>
      <c r="I588" s="44">
        <v>900000</v>
      </c>
      <c r="J588" s="97" t="s">
        <v>96</v>
      </c>
      <c r="K588" s="73">
        <v>5348893</v>
      </c>
      <c r="L588" s="65"/>
      <c r="M588" s="70" t="s">
        <v>1422</v>
      </c>
      <c r="N588" s="111" t="s">
        <v>357</v>
      </c>
      <c r="O588" s="3"/>
      <c r="P588" s="74">
        <f>+Tabla1513[[#This Row],[VALOR INICIAL DEL CONTRATO CON IVA]]+Tabla1513[[#This Row],[VALOR DE LAS ADICIONES CON IVA]]</f>
        <v>900000</v>
      </c>
      <c r="Q588" s="45">
        <v>31</v>
      </c>
      <c r="R588" s="25" t="s">
        <v>357</v>
      </c>
      <c r="S588" s="4"/>
      <c r="T588" s="76" t="s">
        <v>357</v>
      </c>
      <c r="U588" s="95">
        <v>45576</v>
      </c>
      <c r="V588" s="95">
        <v>45607</v>
      </c>
      <c r="W588" s="95">
        <v>45607</v>
      </c>
      <c r="X588" s="81" t="s">
        <v>1012</v>
      </c>
      <c r="Y588" s="99" t="s">
        <v>639</v>
      </c>
      <c r="Z588" s="69">
        <v>45595</v>
      </c>
      <c r="AA588" s="34">
        <v>1</v>
      </c>
      <c r="AB588" s="34">
        <v>1</v>
      </c>
      <c r="AC588" s="35">
        <v>900000</v>
      </c>
      <c r="AD588" s="40" t="s">
        <v>2845</v>
      </c>
      <c r="AE588" s="79">
        <v>2024</v>
      </c>
    </row>
    <row r="589" spans="1:31" ht="29" x14ac:dyDescent="0.35">
      <c r="A589" s="64" t="s">
        <v>301</v>
      </c>
      <c r="B589" s="70" t="s">
        <v>302</v>
      </c>
      <c r="C589" s="70" t="s">
        <v>2301</v>
      </c>
      <c r="D589" s="70" t="s">
        <v>526</v>
      </c>
      <c r="E589" s="66" t="s">
        <v>1878</v>
      </c>
      <c r="F589" s="95">
        <v>45580</v>
      </c>
      <c r="G589" s="65" t="s">
        <v>113</v>
      </c>
      <c r="H589" s="94" t="s">
        <v>1890</v>
      </c>
      <c r="I589" s="44">
        <v>4730250</v>
      </c>
      <c r="J589" s="97" t="s">
        <v>84</v>
      </c>
      <c r="K589" s="73">
        <v>807002365</v>
      </c>
      <c r="L589" s="65" t="s">
        <v>91</v>
      </c>
      <c r="M589" s="70" t="s">
        <v>1898</v>
      </c>
      <c r="N589" s="111" t="s">
        <v>357</v>
      </c>
      <c r="O589" s="3"/>
      <c r="P589" s="74">
        <f>+Tabla1513[[#This Row],[VALOR INICIAL DEL CONTRATO CON IVA]]+Tabla1513[[#This Row],[VALOR DE LAS ADICIONES CON IVA]]</f>
        <v>4730250</v>
      </c>
      <c r="Q589" s="45">
        <v>15</v>
      </c>
      <c r="R589" s="25" t="s">
        <v>357</v>
      </c>
      <c r="S589" s="4"/>
      <c r="T589" s="76" t="s">
        <v>357</v>
      </c>
      <c r="U589" s="95">
        <v>45580</v>
      </c>
      <c r="V589" s="95">
        <v>45595</v>
      </c>
      <c r="W589" s="95">
        <v>45595</v>
      </c>
      <c r="X589" s="81" t="s">
        <v>1902</v>
      </c>
      <c r="Y589" s="99" t="s">
        <v>520</v>
      </c>
      <c r="Z589" s="69"/>
      <c r="AA589" s="34">
        <v>0</v>
      </c>
      <c r="AB589" s="34">
        <v>0</v>
      </c>
      <c r="AC589" s="35">
        <v>0</v>
      </c>
      <c r="AD589" s="40" t="s">
        <v>2846</v>
      </c>
      <c r="AE589" s="79">
        <v>2024</v>
      </c>
    </row>
    <row r="590" spans="1:31" ht="39" x14ac:dyDescent="0.35">
      <c r="A590" s="64" t="s">
        <v>301</v>
      </c>
      <c r="B590" s="70" t="s">
        <v>302</v>
      </c>
      <c r="C590" s="70" t="s">
        <v>1884</v>
      </c>
      <c r="D590" s="70" t="s">
        <v>993</v>
      </c>
      <c r="E590" s="66" t="s">
        <v>1880</v>
      </c>
      <c r="F590" s="95">
        <v>45590</v>
      </c>
      <c r="G590" s="65" t="s">
        <v>150</v>
      </c>
      <c r="H590" s="94" t="s">
        <v>1891</v>
      </c>
      <c r="I590" s="44">
        <v>900000</v>
      </c>
      <c r="J590" s="97" t="s">
        <v>96</v>
      </c>
      <c r="K590" s="73">
        <v>68297504</v>
      </c>
      <c r="L590" s="65"/>
      <c r="M590" s="70" t="s">
        <v>1899</v>
      </c>
      <c r="N590" s="111" t="s">
        <v>357</v>
      </c>
      <c r="O590" s="3"/>
      <c r="P590" s="74">
        <f>+Tabla1513[[#This Row],[VALOR INICIAL DEL CONTRATO CON IVA]]+Tabla1513[[#This Row],[VALOR DE LAS ADICIONES CON IVA]]</f>
        <v>900000</v>
      </c>
      <c r="Q590" s="45">
        <v>0</v>
      </c>
      <c r="R590" s="25" t="s">
        <v>357</v>
      </c>
      <c r="S590" s="4"/>
      <c r="T590" s="76" t="s">
        <v>357</v>
      </c>
      <c r="U590" s="95">
        <v>45591</v>
      </c>
      <c r="V590" s="95">
        <v>45591</v>
      </c>
      <c r="W590" s="95">
        <v>45591</v>
      </c>
      <c r="X590" s="81" t="s">
        <v>1903</v>
      </c>
      <c r="Y590" s="99" t="s">
        <v>520</v>
      </c>
      <c r="Z590" s="69"/>
      <c r="AA590" s="34">
        <v>1</v>
      </c>
      <c r="AB590" s="34">
        <v>1</v>
      </c>
      <c r="AC590" s="35">
        <v>900000</v>
      </c>
      <c r="AD590" s="40" t="s">
        <v>2847</v>
      </c>
      <c r="AE590" s="79">
        <v>2024</v>
      </c>
    </row>
    <row r="591" spans="1:31" ht="65" x14ac:dyDescent="0.35">
      <c r="A591" s="64" t="s">
        <v>301</v>
      </c>
      <c r="B591" s="70" t="s">
        <v>302</v>
      </c>
      <c r="C591" s="70" t="s">
        <v>1883</v>
      </c>
      <c r="D591" s="70" t="s">
        <v>526</v>
      </c>
      <c r="E591" s="66" t="s">
        <v>1881</v>
      </c>
      <c r="F591" s="95">
        <v>45587</v>
      </c>
      <c r="G591" s="65" t="s">
        <v>113</v>
      </c>
      <c r="H591" s="94" t="s">
        <v>1892</v>
      </c>
      <c r="I591" s="44">
        <v>3203300</v>
      </c>
      <c r="J591" s="97" t="s">
        <v>84</v>
      </c>
      <c r="K591" s="73">
        <v>900027534</v>
      </c>
      <c r="L591" s="65" t="s">
        <v>103</v>
      </c>
      <c r="M591" s="70" t="s">
        <v>1900</v>
      </c>
      <c r="N591" s="111" t="s">
        <v>357</v>
      </c>
      <c r="O591" s="3"/>
      <c r="P591" s="74">
        <f>+Tabla1513[[#This Row],[VALOR INICIAL DEL CONTRATO CON IVA]]+Tabla1513[[#This Row],[VALOR DE LAS ADICIONES CON IVA]]</f>
        <v>3203300</v>
      </c>
      <c r="Q591" s="45">
        <v>30</v>
      </c>
      <c r="R591" s="25" t="s">
        <v>357</v>
      </c>
      <c r="S591" s="4"/>
      <c r="T591" s="76" t="s">
        <v>357</v>
      </c>
      <c r="U591" s="95">
        <v>45587</v>
      </c>
      <c r="V591" s="95">
        <v>45617</v>
      </c>
      <c r="W591" s="95">
        <v>45617</v>
      </c>
      <c r="X591" s="81" t="s">
        <v>331</v>
      </c>
      <c r="Y591" s="99" t="s">
        <v>520</v>
      </c>
      <c r="Z591" s="69"/>
      <c r="AA591" s="34">
        <v>1</v>
      </c>
      <c r="AB591" s="34">
        <v>1</v>
      </c>
      <c r="AC591" s="35">
        <v>3203300</v>
      </c>
      <c r="AD591" s="40" t="s">
        <v>2848</v>
      </c>
      <c r="AE591" s="79">
        <v>2024</v>
      </c>
    </row>
    <row r="592" spans="1:31" ht="65" x14ac:dyDescent="0.35">
      <c r="A592" s="64" t="s">
        <v>301</v>
      </c>
      <c r="B592" s="70" t="s">
        <v>302</v>
      </c>
      <c r="C592" s="70" t="s">
        <v>2300</v>
      </c>
      <c r="D592" s="70" t="s">
        <v>526</v>
      </c>
      <c r="E592" s="66" t="s">
        <v>1882</v>
      </c>
      <c r="F592" s="95">
        <v>45588</v>
      </c>
      <c r="G592" s="65" t="s">
        <v>150</v>
      </c>
      <c r="H592" s="94" t="s">
        <v>1893</v>
      </c>
      <c r="I592" s="44">
        <v>2700000</v>
      </c>
      <c r="J592" s="97" t="s">
        <v>96</v>
      </c>
      <c r="K592" s="73">
        <v>93384866</v>
      </c>
      <c r="L592" s="65"/>
      <c r="M592" s="70" t="s">
        <v>1901</v>
      </c>
      <c r="N592" s="111" t="s">
        <v>357</v>
      </c>
      <c r="O592" s="3"/>
      <c r="P592" s="74">
        <f>+Tabla1513[[#This Row],[VALOR INICIAL DEL CONTRATO CON IVA]]+Tabla1513[[#This Row],[VALOR DE LAS ADICIONES CON IVA]]</f>
        <v>2700000</v>
      </c>
      <c r="Q592" s="45">
        <v>0</v>
      </c>
      <c r="R592" s="25" t="s">
        <v>357</v>
      </c>
      <c r="S592" s="4"/>
      <c r="T592" s="76" t="s">
        <v>357</v>
      </c>
      <c r="U592" s="95">
        <v>45589</v>
      </c>
      <c r="V592" s="95">
        <v>45589</v>
      </c>
      <c r="W592" s="98">
        <v>45589</v>
      </c>
      <c r="X592" s="81" t="s">
        <v>1373</v>
      </c>
      <c r="Y592" s="99" t="s">
        <v>520</v>
      </c>
      <c r="Z592" s="69"/>
      <c r="AA592" s="34">
        <v>1</v>
      </c>
      <c r="AB592" s="34">
        <v>1</v>
      </c>
      <c r="AC592" s="35">
        <v>2700000</v>
      </c>
      <c r="AD592" s="40" t="s">
        <v>2849</v>
      </c>
      <c r="AE592" s="79">
        <v>2024</v>
      </c>
    </row>
    <row r="593" spans="1:31" ht="39" x14ac:dyDescent="0.35">
      <c r="A593" s="64" t="s">
        <v>301</v>
      </c>
      <c r="B593" s="70" t="s">
        <v>302</v>
      </c>
      <c r="C593" s="70" t="s">
        <v>2070</v>
      </c>
      <c r="D593" s="70" t="s">
        <v>993</v>
      </c>
      <c r="E593" s="66" t="s">
        <v>2068</v>
      </c>
      <c r="F593" s="95">
        <v>45595</v>
      </c>
      <c r="G593" s="65" t="s">
        <v>150</v>
      </c>
      <c r="H593" s="94" t="s">
        <v>2071</v>
      </c>
      <c r="I593" s="44">
        <v>1200000</v>
      </c>
      <c r="J593" s="97" t="s">
        <v>96</v>
      </c>
      <c r="K593" s="73">
        <v>24714939</v>
      </c>
      <c r="L593" s="65"/>
      <c r="M593" s="70" t="s">
        <v>2072</v>
      </c>
      <c r="N593" s="111" t="s">
        <v>357</v>
      </c>
      <c r="O593" s="3"/>
      <c r="P593" s="74">
        <f>+Tabla1513[[#This Row],[VALOR INICIAL DEL CONTRATO CON IVA]]+Tabla1513[[#This Row],[VALOR DE LAS ADICIONES CON IVA]]</f>
        <v>1200000</v>
      </c>
      <c r="Q593" s="45">
        <v>0</v>
      </c>
      <c r="R593" s="25" t="s">
        <v>357</v>
      </c>
      <c r="S593" s="4"/>
      <c r="T593" s="76" t="s">
        <v>357</v>
      </c>
      <c r="U593" s="95">
        <v>45597</v>
      </c>
      <c r="V593" s="95">
        <v>45597</v>
      </c>
      <c r="W593" s="95">
        <v>45597</v>
      </c>
      <c r="X593" s="81" t="s">
        <v>1022</v>
      </c>
      <c r="Y593" s="99" t="s">
        <v>520</v>
      </c>
      <c r="Z593" s="69"/>
      <c r="AA593" s="34">
        <v>1</v>
      </c>
      <c r="AB593" s="34">
        <v>1</v>
      </c>
      <c r="AC593" s="35">
        <v>1200000</v>
      </c>
      <c r="AD593" s="40" t="s">
        <v>2850</v>
      </c>
      <c r="AE593" s="79">
        <v>2024</v>
      </c>
    </row>
    <row r="594" spans="1:31" ht="43.5" x14ac:dyDescent="0.35">
      <c r="A594" s="64" t="s">
        <v>301</v>
      </c>
      <c r="B594" s="70" t="s">
        <v>302</v>
      </c>
      <c r="C594" s="70" t="s">
        <v>1773</v>
      </c>
      <c r="D594" s="70" t="s">
        <v>526</v>
      </c>
      <c r="E594" s="66" t="s">
        <v>2069</v>
      </c>
      <c r="F594" s="95">
        <v>45597</v>
      </c>
      <c r="G594" s="65" t="s">
        <v>150</v>
      </c>
      <c r="H594" s="94" t="s">
        <v>2071</v>
      </c>
      <c r="I594" s="44">
        <v>3000000</v>
      </c>
      <c r="J594" s="97" t="s">
        <v>84</v>
      </c>
      <c r="K594" s="73">
        <v>890200106</v>
      </c>
      <c r="L594" s="65" t="s">
        <v>91</v>
      </c>
      <c r="M594" s="70" t="s">
        <v>2073</v>
      </c>
      <c r="N594" s="111" t="s">
        <v>357</v>
      </c>
      <c r="O594" s="3"/>
      <c r="P594" s="74">
        <f>+Tabla1513[[#This Row],[VALOR INICIAL DEL CONTRATO CON IVA]]+Tabla1513[[#This Row],[VALOR DE LAS ADICIONES CON IVA]]</f>
        <v>3000000</v>
      </c>
      <c r="Q594" s="45">
        <v>0</v>
      </c>
      <c r="R594" s="25" t="s">
        <v>357</v>
      </c>
      <c r="S594" s="4"/>
      <c r="T594" s="76" t="s">
        <v>357</v>
      </c>
      <c r="U594" s="95">
        <v>45598</v>
      </c>
      <c r="V594" s="95">
        <v>45598</v>
      </c>
      <c r="W594" s="95">
        <v>45598</v>
      </c>
      <c r="X594" s="81" t="s">
        <v>373</v>
      </c>
      <c r="Y594" s="99" t="s">
        <v>520</v>
      </c>
      <c r="Z594" s="69"/>
      <c r="AA594" s="34">
        <v>1</v>
      </c>
      <c r="AB594" s="34">
        <v>1</v>
      </c>
      <c r="AC594" s="35">
        <v>3000000</v>
      </c>
      <c r="AD594" s="40" t="s">
        <v>2851</v>
      </c>
      <c r="AE594" s="79">
        <v>2024</v>
      </c>
    </row>
    <row r="595" spans="1:31" ht="52" x14ac:dyDescent="0.35">
      <c r="A595" s="64" t="s">
        <v>301</v>
      </c>
      <c r="B595" s="70" t="s">
        <v>302</v>
      </c>
      <c r="C595" s="70" t="s">
        <v>1771</v>
      </c>
      <c r="D595" s="70" t="s">
        <v>526</v>
      </c>
      <c r="E595" s="66" t="s">
        <v>2074</v>
      </c>
      <c r="F595" s="95">
        <v>45602</v>
      </c>
      <c r="G595" s="65" t="s">
        <v>150</v>
      </c>
      <c r="H595" s="94" t="s">
        <v>2076</v>
      </c>
      <c r="I595" s="44">
        <v>2100000</v>
      </c>
      <c r="J595" s="97" t="s">
        <v>96</v>
      </c>
      <c r="K595" s="73">
        <v>10944973615</v>
      </c>
      <c r="L595" s="65"/>
      <c r="M595" s="70" t="s">
        <v>2075</v>
      </c>
      <c r="N595" s="111" t="s">
        <v>357</v>
      </c>
      <c r="O595" s="3"/>
      <c r="P595" s="74">
        <f>+Tabla1513[[#This Row],[VALOR INICIAL DEL CONTRATO CON IVA]]+Tabla1513[[#This Row],[VALOR DE LAS ADICIONES CON IVA]]</f>
        <v>2100000</v>
      </c>
      <c r="Q595" s="45">
        <v>0</v>
      </c>
      <c r="R595" s="25" t="s">
        <v>357</v>
      </c>
      <c r="S595" s="4"/>
      <c r="T595" s="76" t="s">
        <v>357</v>
      </c>
      <c r="U595" s="95">
        <v>45603</v>
      </c>
      <c r="V595" s="95">
        <v>45603</v>
      </c>
      <c r="W595" s="95">
        <v>45603</v>
      </c>
      <c r="X595" s="81" t="s">
        <v>1009</v>
      </c>
      <c r="Y595" s="99" t="s">
        <v>639</v>
      </c>
      <c r="Z595" s="69">
        <v>45608</v>
      </c>
      <c r="AA595" s="34">
        <v>1</v>
      </c>
      <c r="AB595" s="34">
        <v>1</v>
      </c>
      <c r="AC595" s="35">
        <v>1963500</v>
      </c>
      <c r="AD595" s="40" t="s">
        <v>2852</v>
      </c>
      <c r="AE595" s="79">
        <v>2024</v>
      </c>
    </row>
    <row r="596" spans="1:31" ht="52" x14ac:dyDescent="0.35">
      <c r="A596" s="64" t="s">
        <v>301</v>
      </c>
      <c r="B596" s="70" t="s">
        <v>302</v>
      </c>
      <c r="C596" s="70" t="s">
        <v>1773</v>
      </c>
      <c r="D596" s="70" t="s">
        <v>526</v>
      </c>
      <c r="E596" s="66" t="s">
        <v>2077</v>
      </c>
      <c r="F596" s="95">
        <v>45602</v>
      </c>
      <c r="G596" s="65" t="s">
        <v>113</v>
      </c>
      <c r="H596" s="94" t="s">
        <v>2079</v>
      </c>
      <c r="I596" s="44">
        <v>25297260</v>
      </c>
      <c r="J596" s="97" t="s">
        <v>84</v>
      </c>
      <c r="K596" s="73">
        <v>900035638</v>
      </c>
      <c r="L596" s="65" t="s">
        <v>108</v>
      </c>
      <c r="M596" s="70" t="s">
        <v>1380</v>
      </c>
      <c r="N596" s="111" t="s">
        <v>357</v>
      </c>
      <c r="O596" s="3"/>
      <c r="P596" s="74">
        <f>+Tabla1513[[#This Row],[VALOR INICIAL DEL CONTRATO CON IVA]]+Tabla1513[[#This Row],[VALOR DE LAS ADICIONES CON IVA]]</f>
        <v>25297260</v>
      </c>
      <c r="Q596" s="45">
        <v>90</v>
      </c>
      <c r="R596" s="25" t="s">
        <v>357</v>
      </c>
      <c r="S596" s="4"/>
      <c r="T596" s="76" t="s">
        <v>357</v>
      </c>
      <c r="U596" s="95">
        <v>45603</v>
      </c>
      <c r="V596" s="95">
        <v>45693</v>
      </c>
      <c r="W596" s="95">
        <v>45693</v>
      </c>
      <c r="X596" s="81" t="s">
        <v>373</v>
      </c>
      <c r="Y596" s="99" t="s">
        <v>308</v>
      </c>
      <c r="Z596" s="69"/>
      <c r="AA596" s="34">
        <v>0.9274</v>
      </c>
      <c r="AB596" s="34">
        <v>0.9274</v>
      </c>
      <c r="AC596" s="35">
        <v>23460784.350000001</v>
      </c>
      <c r="AD596" s="40" t="s">
        <v>2853</v>
      </c>
      <c r="AE596" s="79">
        <v>2024</v>
      </c>
    </row>
    <row r="597" spans="1:31" ht="91" x14ac:dyDescent="0.35">
      <c r="A597" s="64" t="s">
        <v>301</v>
      </c>
      <c r="B597" s="70" t="s">
        <v>302</v>
      </c>
      <c r="C597" s="70" t="s">
        <v>1768</v>
      </c>
      <c r="D597" s="70" t="s">
        <v>526</v>
      </c>
      <c r="E597" s="66" t="s">
        <v>2078</v>
      </c>
      <c r="F597" s="95">
        <v>45602</v>
      </c>
      <c r="G597" s="65" t="s">
        <v>150</v>
      </c>
      <c r="H597" s="94" t="s">
        <v>2080</v>
      </c>
      <c r="I597" s="44">
        <v>2268000</v>
      </c>
      <c r="J597" s="97" t="s">
        <v>84</v>
      </c>
      <c r="K597" s="73">
        <v>901254898</v>
      </c>
      <c r="L597" s="65" t="s">
        <v>111</v>
      </c>
      <c r="M597" s="70" t="s">
        <v>2081</v>
      </c>
      <c r="N597" s="111" t="s">
        <v>357</v>
      </c>
      <c r="O597" s="3"/>
      <c r="P597" s="74">
        <f>+Tabla1513[[#This Row],[VALOR INICIAL DEL CONTRATO CON IVA]]+Tabla1513[[#This Row],[VALOR DE LAS ADICIONES CON IVA]]</f>
        <v>2268000</v>
      </c>
      <c r="Q597" s="45">
        <v>0</v>
      </c>
      <c r="R597" s="25" t="s">
        <v>357</v>
      </c>
      <c r="S597" s="4"/>
      <c r="T597" s="76" t="s">
        <v>357</v>
      </c>
      <c r="U597" s="95">
        <v>45603</v>
      </c>
      <c r="V597" s="95">
        <v>45603</v>
      </c>
      <c r="W597" s="95">
        <v>45603</v>
      </c>
      <c r="X597" s="81" t="s">
        <v>316</v>
      </c>
      <c r="Y597" s="99" t="s">
        <v>520</v>
      </c>
      <c r="Z597" s="69"/>
      <c r="AA597" s="34">
        <v>1</v>
      </c>
      <c r="AB597" s="34">
        <v>1</v>
      </c>
      <c r="AC597" s="35">
        <v>2499000</v>
      </c>
      <c r="AD597" s="40" t="s">
        <v>2854</v>
      </c>
      <c r="AE597" s="79">
        <v>2024</v>
      </c>
    </row>
    <row r="598" spans="1:31" ht="52" x14ac:dyDescent="0.35">
      <c r="A598" s="64" t="s">
        <v>301</v>
      </c>
      <c r="B598" s="70" t="s">
        <v>302</v>
      </c>
      <c r="C598" s="70" t="s">
        <v>1883</v>
      </c>
      <c r="D598" s="70" t="s">
        <v>526</v>
      </c>
      <c r="E598" s="66" t="s">
        <v>2082</v>
      </c>
      <c r="F598" s="95">
        <v>45603</v>
      </c>
      <c r="G598" s="65" t="s">
        <v>150</v>
      </c>
      <c r="H598" s="94" t="s">
        <v>2083</v>
      </c>
      <c r="I598" s="44">
        <v>2184000</v>
      </c>
      <c r="J598" s="97" t="s">
        <v>84</v>
      </c>
      <c r="K598" s="73">
        <v>900818150</v>
      </c>
      <c r="L598" s="65" t="s">
        <v>103</v>
      </c>
      <c r="M598" s="70" t="s">
        <v>2084</v>
      </c>
      <c r="N598" s="111" t="s">
        <v>357</v>
      </c>
      <c r="O598" s="3"/>
      <c r="P598" s="74">
        <f>+Tabla1513[[#This Row],[VALOR INICIAL DEL CONTRATO CON IVA]]+Tabla1513[[#This Row],[VALOR DE LAS ADICIONES CON IVA]]</f>
        <v>2184000</v>
      </c>
      <c r="Q598" s="45">
        <v>0</v>
      </c>
      <c r="R598" s="25" t="s">
        <v>357</v>
      </c>
      <c r="S598" s="4"/>
      <c r="T598" s="76" t="s">
        <v>357</v>
      </c>
      <c r="U598" s="95">
        <v>45605</v>
      </c>
      <c r="V598" s="95">
        <v>45605</v>
      </c>
      <c r="W598" s="95">
        <v>45605</v>
      </c>
      <c r="X598" s="81" t="s">
        <v>331</v>
      </c>
      <c r="Y598" s="99" t="s">
        <v>520</v>
      </c>
      <c r="Z598" s="69"/>
      <c r="AA598" s="34">
        <v>1</v>
      </c>
      <c r="AB598" s="34">
        <v>1</v>
      </c>
      <c r="AC598" s="35">
        <v>2184000</v>
      </c>
      <c r="AD598" s="40" t="s">
        <v>2855</v>
      </c>
      <c r="AE598" s="79">
        <v>2024</v>
      </c>
    </row>
    <row r="599" spans="1:31" ht="65" x14ac:dyDescent="0.35">
      <c r="A599" s="64" t="s">
        <v>301</v>
      </c>
      <c r="B599" s="70" t="s">
        <v>302</v>
      </c>
      <c r="C599" s="70" t="s">
        <v>2087</v>
      </c>
      <c r="D599" s="70" t="s">
        <v>526</v>
      </c>
      <c r="E599" s="66" t="s">
        <v>2085</v>
      </c>
      <c r="F599" s="95">
        <v>45609</v>
      </c>
      <c r="G599" s="65" t="s">
        <v>142</v>
      </c>
      <c r="H599" s="94" t="s">
        <v>2088</v>
      </c>
      <c r="I599" s="44">
        <v>2162230</v>
      </c>
      <c r="J599" s="97" t="s">
        <v>84</v>
      </c>
      <c r="K599" s="73">
        <v>901466230</v>
      </c>
      <c r="L599" s="65" t="s">
        <v>114</v>
      </c>
      <c r="M599" s="70" t="s">
        <v>2090</v>
      </c>
      <c r="N599" s="111" t="s">
        <v>357</v>
      </c>
      <c r="O599" s="3"/>
      <c r="P599" s="74">
        <f>+Tabla1513[[#This Row],[VALOR INICIAL DEL CONTRATO CON IVA]]+Tabla1513[[#This Row],[VALOR DE LAS ADICIONES CON IVA]]</f>
        <v>2162230</v>
      </c>
      <c r="Q599" s="45">
        <v>5</v>
      </c>
      <c r="R599" s="25" t="s">
        <v>357</v>
      </c>
      <c r="S599" s="4"/>
      <c r="T599" s="76" t="s">
        <v>357</v>
      </c>
      <c r="U599" s="95">
        <v>45611</v>
      </c>
      <c r="V599" s="95">
        <v>45616</v>
      </c>
      <c r="W599" s="95">
        <v>45616</v>
      </c>
      <c r="X599" s="81" t="s">
        <v>1872</v>
      </c>
      <c r="Y599" s="99" t="s">
        <v>520</v>
      </c>
      <c r="Z599" s="69"/>
      <c r="AA599" s="34">
        <v>1</v>
      </c>
      <c r="AB599" s="34">
        <v>1</v>
      </c>
      <c r="AC599" s="35">
        <v>2162230</v>
      </c>
      <c r="AD599" s="40" t="s">
        <v>2856</v>
      </c>
      <c r="AE599" s="79">
        <v>2024</v>
      </c>
    </row>
    <row r="600" spans="1:31" ht="52" x14ac:dyDescent="0.35">
      <c r="A600" s="64" t="s">
        <v>301</v>
      </c>
      <c r="B600" s="70" t="s">
        <v>302</v>
      </c>
      <c r="C600" s="70" t="s">
        <v>921</v>
      </c>
      <c r="D600" s="70" t="s">
        <v>526</v>
      </c>
      <c r="E600" s="66" t="s">
        <v>2086</v>
      </c>
      <c r="F600" s="95">
        <v>45610</v>
      </c>
      <c r="G600" s="65" t="s">
        <v>150</v>
      </c>
      <c r="H600" s="94" t="s">
        <v>2089</v>
      </c>
      <c r="I600" s="44">
        <v>64260031</v>
      </c>
      <c r="J600" s="97" t="s">
        <v>84</v>
      </c>
      <c r="K600" s="73">
        <v>900281931</v>
      </c>
      <c r="L600" s="65" t="s">
        <v>91</v>
      </c>
      <c r="M600" s="70" t="s">
        <v>2091</v>
      </c>
      <c r="N600" s="111" t="s">
        <v>357</v>
      </c>
      <c r="O600" s="3"/>
      <c r="P600" s="74">
        <f>+Tabla1513[[#This Row],[VALOR INICIAL DEL CONTRATO CON IVA]]+Tabla1513[[#This Row],[VALOR DE LAS ADICIONES CON IVA]]</f>
        <v>64260031</v>
      </c>
      <c r="Q600" s="45">
        <v>47</v>
      </c>
      <c r="R600" s="25" t="s">
        <v>357</v>
      </c>
      <c r="S600" s="4"/>
      <c r="T600" s="76" t="s">
        <v>357</v>
      </c>
      <c r="U600" s="95">
        <v>45610</v>
      </c>
      <c r="V600" s="95">
        <v>45657</v>
      </c>
      <c r="W600" s="95">
        <v>45657</v>
      </c>
      <c r="X600" s="81" t="s">
        <v>1377</v>
      </c>
      <c r="Y600" s="99" t="s">
        <v>520</v>
      </c>
      <c r="Z600" s="69"/>
      <c r="AA600" s="34">
        <v>1</v>
      </c>
      <c r="AB600" s="34">
        <v>1</v>
      </c>
      <c r="AC600" s="35">
        <v>64260031</v>
      </c>
      <c r="AD600" s="40" t="s">
        <v>2857</v>
      </c>
      <c r="AE600" s="79">
        <v>2024</v>
      </c>
    </row>
    <row r="601" spans="1:31" ht="43.5" x14ac:dyDescent="0.35">
      <c r="A601" s="64" t="s">
        <v>301</v>
      </c>
      <c r="B601" s="70" t="s">
        <v>302</v>
      </c>
      <c r="C601" s="70" t="s">
        <v>1769</v>
      </c>
      <c r="D601" s="70" t="s">
        <v>526</v>
      </c>
      <c r="E601" s="66" t="s">
        <v>2092</v>
      </c>
      <c r="F601" s="95">
        <v>45610</v>
      </c>
      <c r="G601" s="65" t="s">
        <v>150</v>
      </c>
      <c r="H601" s="94" t="s">
        <v>2094</v>
      </c>
      <c r="I601" s="44">
        <v>2137000</v>
      </c>
      <c r="J601" s="97" t="s">
        <v>84</v>
      </c>
      <c r="K601" s="73">
        <v>900432882</v>
      </c>
      <c r="L601" s="65" t="s">
        <v>120</v>
      </c>
      <c r="M601" s="70" t="s">
        <v>2096</v>
      </c>
      <c r="N601" s="111" t="s">
        <v>357</v>
      </c>
      <c r="O601" s="3"/>
      <c r="P601" s="74">
        <f>+Tabla1513[[#This Row],[VALOR INICIAL DEL CONTRATO CON IVA]]+Tabla1513[[#This Row],[VALOR DE LAS ADICIONES CON IVA]]</f>
        <v>2137000</v>
      </c>
      <c r="Q601" s="45">
        <v>3</v>
      </c>
      <c r="R601" s="25" t="s">
        <v>357</v>
      </c>
      <c r="S601" s="4"/>
      <c r="T601" s="76" t="s">
        <v>357</v>
      </c>
      <c r="U601" s="95">
        <v>45611</v>
      </c>
      <c r="V601" s="95">
        <v>45614</v>
      </c>
      <c r="W601" s="95">
        <v>45614</v>
      </c>
      <c r="X601" s="81" t="s">
        <v>1419</v>
      </c>
      <c r="Y601" s="99" t="s">
        <v>520</v>
      </c>
      <c r="Z601" s="69"/>
      <c r="AA601" s="34">
        <v>1</v>
      </c>
      <c r="AB601" s="34">
        <v>1</v>
      </c>
      <c r="AC601" s="35">
        <v>2137000</v>
      </c>
      <c r="AD601" s="40" t="s">
        <v>2858</v>
      </c>
      <c r="AE601" s="79">
        <v>2024</v>
      </c>
    </row>
    <row r="602" spans="1:31" ht="39" x14ac:dyDescent="0.35">
      <c r="A602" s="64" t="s">
        <v>301</v>
      </c>
      <c r="B602" s="70" t="s">
        <v>302</v>
      </c>
      <c r="C602" s="70" t="s">
        <v>2099</v>
      </c>
      <c r="D602" s="70" t="s">
        <v>526</v>
      </c>
      <c r="E602" s="66" t="s">
        <v>2098</v>
      </c>
      <c r="F602" s="95">
        <v>45609</v>
      </c>
      <c r="G602" s="65" t="s">
        <v>113</v>
      </c>
      <c r="H602" s="94" t="s">
        <v>2100</v>
      </c>
      <c r="I602" s="44">
        <v>585000</v>
      </c>
      <c r="J602" s="97" t="s">
        <v>84</v>
      </c>
      <c r="K602" s="73">
        <v>890112870</v>
      </c>
      <c r="L602" s="65" t="s">
        <v>91</v>
      </c>
      <c r="M602" s="70" t="s">
        <v>2101</v>
      </c>
      <c r="N602" s="111" t="s">
        <v>357</v>
      </c>
      <c r="O602" s="3"/>
      <c r="P602" s="74">
        <f>+Tabla1513[[#This Row],[VALOR INICIAL DEL CONTRATO CON IVA]]+Tabla1513[[#This Row],[VALOR DE LAS ADICIONES CON IVA]]</f>
        <v>585000</v>
      </c>
      <c r="Q602" s="45">
        <v>5</v>
      </c>
      <c r="R602" s="25" t="s">
        <v>357</v>
      </c>
      <c r="S602" s="4"/>
      <c r="T602" s="76" t="s">
        <v>357</v>
      </c>
      <c r="U602" s="95">
        <v>45609</v>
      </c>
      <c r="V602" s="95">
        <v>45614</v>
      </c>
      <c r="W602" s="95">
        <v>45614</v>
      </c>
      <c r="X602" s="81" t="s">
        <v>2102</v>
      </c>
      <c r="Y602" s="99" t="s">
        <v>520</v>
      </c>
      <c r="Z602" s="69"/>
      <c r="AA602" s="34">
        <v>1</v>
      </c>
      <c r="AB602" s="34">
        <v>1</v>
      </c>
      <c r="AC602" s="35">
        <v>585000</v>
      </c>
      <c r="AD602" s="40" t="s">
        <v>2859</v>
      </c>
      <c r="AE602" s="79">
        <v>2024</v>
      </c>
    </row>
    <row r="603" spans="1:31" ht="130" x14ac:dyDescent="0.35">
      <c r="A603" s="64" t="s">
        <v>301</v>
      </c>
      <c r="B603" s="70" t="s">
        <v>302</v>
      </c>
      <c r="C603" s="70" t="s">
        <v>921</v>
      </c>
      <c r="D603" s="70" t="s">
        <v>526</v>
      </c>
      <c r="E603" s="66" t="s">
        <v>2093</v>
      </c>
      <c r="F603" s="95">
        <v>45611</v>
      </c>
      <c r="G603" s="65" t="s">
        <v>142</v>
      </c>
      <c r="H603" s="94" t="s">
        <v>2095</v>
      </c>
      <c r="I603" s="44">
        <v>63102402</v>
      </c>
      <c r="J603" s="97" t="s">
        <v>84</v>
      </c>
      <c r="K603" s="73">
        <v>901582360</v>
      </c>
      <c r="L603" s="65" t="s">
        <v>91</v>
      </c>
      <c r="M603" s="70" t="s">
        <v>2097</v>
      </c>
      <c r="N603" s="111" t="s">
        <v>357</v>
      </c>
      <c r="O603" s="3"/>
      <c r="P603" s="74">
        <f>+Tabla1513[[#This Row],[VALOR INICIAL DEL CONTRATO CON IVA]]+Tabla1513[[#This Row],[VALOR DE LAS ADICIONES CON IVA]]</f>
        <v>63102402</v>
      </c>
      <c r="Q603" s="45">
        <v>46</v>
      </c>
      <c r="R603" s="25" t="s">
        <v>357</v>
      </c>
      <c r="S603" s="4"/>
      <c r="T603" s="76" t="s">
        <v>357</v>
      </c>
      <c r="U603" s="95">
        <v>45611</v>
      </c>
      <c r="V603" s="95">
        <v>45657</v>
      </c>
      <c r="W603" s="95">
        <v>45657</v>
      </c>
      <c r="X603" s="81" t="s">
        <v>1377</v>
      </c>
      <c r="Y603" s="99" t="s">
        <v>520</v>
      </c>
      <c r="Z603" s="69"/>
      <c r="AA603" s="34">
        <v>1</v>
      </c>
      <c r="AB603" s="34">
        <v>1</v>
      </c>
      <c r="AC603" s="35">
        <v>64102402</v>
      </c>
      <c r="AD603" s="40" t="s">
        <v>2860</v>
      </c>
      <c r="AE603" s="79">
        <v>2024</v>
      </c>
    </row>
    <row r="604" spans="1:31" ht="43.5" x14ac:dyDescent="0.35">
      <c r="A604" s="64" t="s">
        <v>301</v>
      </c>
      <c r="B604" s="70" t="s">
        <v>302</v>
      </c>
      <c r="C604" s="70" t="s">
        <v>1771</v>
      </c>
      <c r="D604" s="70" t="s">
        <v>526</v>
      </c>
      <c r="E604" s="66" t="s">
        <v>2103</v>
      </c>
      <c r="F604" s="95">
        <v>45614</v>
      </c>
      <c r="G604" s="65" t="s">
        <v>150</v>
      </c>
      <c r="H604" s="94" t="s">
        <v>2105</v>
      </c>
      <c r="I604" s="44">
        <v>2100000</v>
      </c>
      <c r="J604" s="97" t="s">
        <v>96</v>
      </c>
      <c r="K604" s="73">
        <v>1094973615</v>
      </c>
      <c r="L604" s="65"/>
      <c r="M604" s="70" t="s">
        <v>2075</v>
      </c>
      <c r="N604" s="111" t="s">
        <v>357</v>
      </c>
      <c r="O604" s="3"/>
      <c r="P604" s="74">
        <f>+Tabla1513[[#This Row],[VALOR INICIAL DEL CONTRATO CON IVA]]+Tabla1513[[#This Row],[VALOR DE LAS ADICIONES CON IVA]]</f>
        <v>2100000</v>
      </c>
      <c r="Q604" s="45">
        <v>0</v>
      </c>
      <c r="R604" s="25" t="s">
        <v>357</v>
      </c>
      <c r="S604" s="4"/>
      <c r="T604" s="76" t="s">
        <v>357</v>
      </c>
      <c r="U604" s="95">
        <v>45617</v>
      </c>
      <c r="V604" s="95">
        <v>45617</v>
      </c>
      <c r="W604" s="95">
        <v>45617</v>
      </c>
      <c r="X604" s="81" t="s">
        <v>1009</v>
      </c>
      <c r="Y604" s="99" t="s">
        <v>639</v>
      </c>
      <c r="Z604" s="69">
        <v>45624</v>
      </c>
      <c r="AA604" s="34">
        <v>1</v>
      </c>
      <c r="AB604" s="34">
        <v>1</v>
      </c>
      <c r="AC604" s="35">
        <v>1963500</v>
      </c>
      <c r="AD604" s="40" t="s">
        <v>2861</v>
      </c>
      <c r="AE604" s="79">
        <v>2024</v>
      </c>
    </row>
    <row r="605" spans="1:31" ht="52" x14ac:dyDescent="0.35">
      <c r="A605" s="64" t="s">
        <v>301</v>
      </c>
      <c r="B605" s="70" t="s">
        <v>302</v>
      </c>
      <c r="C605" s="70" t="s">
        <v>2070</v>
      </c>
      <c r="D605" s="70" t="s">
        <v>526</v>
      </c>
      <c r="E605" s="66" t="s">
        <v>2104</v>
      </c>
      <c r="F605" s="95">
        <v>45615</v>
      </c>
      <c r="G605" s="65" t="s">
        <v>150</v>
      </c>
      <c r="H605" s="94" t="s">
        <v>2294</v>
      </c>
      <c r="I605" s="44">
        <v>2765200</v>
      </c>
      <c r="J605" s="97" t="s">
        <v>84</v>
      </c>
      <c r="K605" s="73">
        <v>900524974</v>
      </c>
      <c r="L605" s="65" t="s">
        <v>97</v>
      </c>
      <c r="M605" s="70" t="s">
        <v>1457</v>
      </c>
      <c r="N605" s="111" t="s">
        <v>357</v>
      </c>
      <c r="O605" s="3"/>
      <c r="P605" s="74">
        <f>+Tabla1513[[#This Row],[VALOR INICIAL DEL CONTRATO CON IVA]]+Tabla1513[[#This Row],[VALOR DE LAS ADICIONES CON IVA]]</f>
        <v>2765200</v>
      </c>
      <c r="Q605" s="45">
        <v>0</v>
      </c>
      <c r="R605" s="25" t="s">
        <v>357</v>
      </c>
      <c r="S605" s="4"/>
      <c r="T605" s="76" t="s">
        <v>357</v>
      </c>
      <c r="U605" s="95">
        <v>45624</v>
      </c>
      <c r="V605" s="95">
        <v>45624</v>
      </c>
      <c r="W605" s="95">
        <v>45624</v>
      </c>
      <c r="X605" s="81" t="s">
        <v>1022</v>
      </c>
      <c r="Y605" s="99" t="s">
        <v>520</v>
      </c>
      <c r="Z605" s="69"/>
      <c r="AA605" s="34">
        <v>1</v>
      </c>
      <c r="AB605" s="34">
        <v>1</v>
      </c>
      <c r="AC605" s="35">
        <v>2765200</v>
      </c>
      <c r="AD605" s="40" t="s">
        <v>2862</v>
      </c>
      <c r="AE605" s="79">
        <v>2024</v>
      </c>
    </row>
    <row r="606" spans="1:31" ht="52" x14ac:dyDescent="0.35">
      <c r="A606" s="64" t="s">
        <v>301</v>
      </c>
      <c r="B606" s="70" t="s">
        <v>302</v>
      </c>
      <c r="C606" s="70" t="s">
        <v>921</v>
      </c>
      <c r="D606" s="70" t="s">
        <v>526</v>
      </c>
      <c r="E606" s="66" t="s">
        <v>2106</v>
      </c>
      <c r="F606" s="95">
        <v>45614</v>
      </c>
      <c r="G606" s="65" t="s">
        <v>113</v>
      </c>
      <c r="H606" s="94" t="s">
        <v>2108</v>
      </c>
      <c r="I606" s="44">
        <v>59432000</v>
      </c>
      <c r="J606" s="97" t="s">
        <v>96</v>
      </c>
      <c r="K606" s="73">
        <v>17691508</v>
      </c>
      <c r="L606" s="65"/>
      <c r="M606" s="70" t="s">
        <v>1808</v>
      </c>
      <c r="N606" s="111" t="s">
        <v>357</v>
      </c>
      <c r="O606" s="3"/>
      <c r="P606" s="74">
        <f>+Tabla1513[[#This Row],[VALOR INICIAL DEL CONTRATO CON IVA]]+Tabla1513[[#This Row],[VALOR DE LAS ADICIONES CON IVA]]</f>
        <v>59432000</v>
      </c>
      <c r="Q606" s="45">
        <v>43</v>
      </c>
      <c r="R606" s="25" t="s">
        <v>357</v>
      </c>
      <c r="S606" s="4"/>
      <c r="T606" s="76" t="s">
        <v>357</v>
      </c>
      <c r="U606" s="95">
        <v>45614</v>
      </c>
      <c r="V606" s="95">
        <v>45657</v>
      </c>
      <c r="W606" s="95">
        <v>45657</v>
      </c>
      <c r="X606" s="81" t="s">
        <v>1377</v>
      </c>
      <c r="Y606" s="99" t="s">
        <v>403</v>
      </c>
      <c r="Z606" s="69"/>
      <c r="AA606" s="34">
        <v>1</v>
      </c>
      <c r="AB606" s="34">
        <v>0.5</v>
      </c>
      <c r="AC606" s="35">
        <v>29716000</v>
      </c>
      <c r="AD606" s="40" t="s">
        <v>2863</v>
      </c>
      <c r="AE606" s="79">
        <v>2024</v>
      </c>
    </row>
    <row r="607" spans="1:31" ht="117" x14ac:dyDescent="0.35">
      <c r="A607" s="64" t="s">
        <v>301</v>
      </c>
      <c r="B607" s="70" t="s">
        <v>302</v>
      </c>
      <c r="C607" s="70" t="s">
        <v>1772</v>
      </c>
      <c r="D607" s="70" t="s">
        <v>526</v>
      </c>
      <c r="E607" s="66" t="s">
        <v>2107</v>
      </c>
      <c r="F607" s="95">
        <v>45614</v>
      </c>
      <c r="G607" s="65" t="s">
        <v>150</v>
      </c>
      <c r="H607" s="94" t="s">
        <v>2109</v>
      </c>
      <c r="I607" s="44">
        <v>8569200</v>
      </c>
      <c r="J607" s="97" t="s">
        <v>84</v>
      </c>
      <c r="K607" s="73">
        <v>890900841</v>
      </c>
      <c r="L607" s="65" t="s">
        <v>123</v>
      </c>
      <c r="M607" s="70" t="s">
        <v>2110</v>
      </c>
      <c r="N607" s="111" t="s">
        <v>357</v>
      </c>
      <c r="O607" s="3"/>
      <c r="P607" s="74">
        <f>+Tabla1513[[#This Row],[VALOR INICIAL DEL CONTRATO CON IVA]]+Tabla1513[[#This Row],[VALOR DE LAS ADICIONES CON IVA]]</f>
        <v>8569200</v>
      </c>
      <c r="Q607" s="45">
        <v>43</v>
      </c>
      <c r="R607" s="25" t="s">
        <v>357</v>
      </c>
      <c r="S607" s="4"/>
      <c r="T607" s="76" t="s">
        <v>357</v>
      </c>
      <c r="U607" s="95">
        <v>45614</v>
      </c>
      <c r="V607" s="95">
        <v>45657</v>
      </c>
      <c r="W607" s="95">
        <v>45657</v>
      </c>
      <c r="X607" s="81" t="s">
        <v>344</v>
      </c>
      <c r="Y607" s="99" t="s">
        <v>520</v>
      </c>
      <c r="Z607" s="69"/>
      <c r="AA607" s="34">
        <v>1</v>
      </c>
      <c r="AB607" s="34">
        <v>1</v>
      </c>
      <c r="AC607" s="35">
        <v>8569200</v>
      </c>
      <c r="AD607" s="40" t="s">
        <v>2864</v>
      </c>
      <c r="AE607" s="79">
        <v>2024</v>
      </c>
    </row>
    <row r="608" spans="1:31" ht="39" x14ac:dyDescent="0.35">
      <c r="A608" s="64" t="s">
        <v>301</v>
      </c>
      <c r="B608" s="70" t="s">
        <v>302</v>
      </c>
      <c r="C608" s="70" t="s">
        <v>2087</v>
      </c>
      <c r="D608" s="70" t="s">
        <v>526</v>
      </c>
      <c r="E608" s="66" t="s">
        <v>2111</v>
      </c>
      <c r="F608" s="95">
        <v>45615</v>
      </c>
      <c r="G608" s="65" t="s">
        <v>150</v>
      </c>
      <c r="H608" s="94" t="s">
        <v>2113</v>
      </c>
      <c r="I608" s="44">
        <v>2399570</v>
      </c>
      <c r="J608" s="97" t="s">
        <v>84</v>
      </c>
      <c r="K608" s="73">
        <v>891180008</v>
      </c>
      <c r="L608" s="65" t="s">
        <v>97</v>
      </c>
      <c r="M608" s="70" t="s">
        <v>2115</v>
      </c>
      <c r="N608" s="111" t="s">
        <v>357</v>
      </c>
      <c r="O608" s="3"/>
      <c r="P608" s="74">
        <f>+Tabla1513[[#This Row],[VALOR INICIAL DEL CONTRATO CON IVA]]+Tabla1513[[#This Row],[VALOR DE LAS ADICIONES CON IVA]]</f>
        <v>2399570</v>
      </c>
      <c r="Q608" s="45">
        <v>0</v>
      </c>
      <c r="R608" s="25" t="s">
        <v>357</v>
      </c>
      <c r="S608" s="4"/>
      <c r="T608" s="76" t="s">
        <v>357</v>
      </c>
      <c r="U608" s="95">
        <v>45626</v>
      </c>
      <c r="V608" s="95">
        <v>45626</v>
      </c>
      <c r="W608" s="95">
        <v>45626</v>
      </c>
      <c r="X608" s="81" t="s">
        <v>1872</v>
      </c>
      <c r="Y608" s="99" t="s">
        <v>520</v>
      </c>
      <c r="Z608" s="69"/>
      <c r="AA608" s="34">
        <v>1</v>
      </c>
      <c r="AB608" s="34">
        <v>1</v>
      </c>
      <c r="AC608" s="35">
        <v>2399570</v>
      </c>
      <c r="AD608" s="40" t="s">
        <v>2865</v>
      </c>
      <c r="AE608" s="79">
        <v>2024</v>
      </c>
    </row>
    <row r="609" spans="1:31" ht="52" x14ac:dyDescent="0.35">
      <c r="A609" s="64" t="s">
        <v>301</v>
      </c>
      <c r="B609" s="70" t="s">
        <v>302</v>
      </c>
      <c r="C609" s="70" t="s">
        <v>921</v>
      </c>
      <c r="D609" s="70" t="s">
        <v>526</v>
      </c>
      <c r="E609" s="66" t="s">
        <v>2112</v>
      </c>
      <c r="F609" s="95">
        <v>45615</v>
      </c>
      <c r="G609" s="65" t="s">
        <v>150</v>
      </c>
      <c r="H609" s="94" t="s">
        <v>2114</v>
      </c>
      <c r="I609" s="44">
        <v>35000000</v>
      </c>
      <c r="J609" s="97" t="s">
        <v>96</v>
      </c>
      <c r="K609" s="73">
        <v>18494123</v>
      </c>
      <c r="L609" s="65"/>
      <c r="M609" s="70" t="s">
        <v>2116</v>
      </c>
      <c r="N609" s="111" t="s">
        <v>357</v>
      </c>
      <c r="O609" s="3"/>
      <c r="P609" s="74">
        <f>+Tabla1513[[#This Row],[VALOR INICIAL DEL CONTRATO CON IVA]]+Tabla1513[[#This Row],[VALOR DE LAS ADICIONES CON IVA]]</f>
        <v>35000000</v>
      </c>
      <c r="Q609" s="45">
        <v>42</v>
      </c>
      <c r="R609" s="25" t="s">
        <v>357</v>
      </c>
      <c r="S609" s="4"/>
      <c r="T609" s="76" t="s">
        <v>357</v>
      </c>
      <c r="U609" s="95">
        <v>45615</v>
      </c>
      <c r="V609" s="95">
        <v>45657</v>
      </c>
      <c r="W609" s="95">
        <v>45657</v>
      </c>
      <c r="X609" s="81" t="s">
        <v>1377</v>
      </c>
      <c r="Y609" s="99" t="s">
        <v>520</v>
      </c>
      <c r="Z609" s="69"/>
      <c r="AA609" s="34">
        <v>1</v>
      </c>
      <c r="AB609" s="34">
        <v>0.5</v>
      </c>
      <c r="AC609" s="35">
        <v>17500000</v>
      </c>
      <c r="AD609" s="40" t="s">
        <v>2866</v>
      </c>
      <c r="AE609" s="79">
        <v>2024</v>
      </c>
    </row>
    <row r="610" spans="1:31" ht="43.5" x14ac:dyDescent="0.35">
      <c r="A610" s="64" t="s">
        <v>301</v>
      </c>
      <c r="B610" s="70" t="s">
        <v>302</v>
      </c>
      <c r="C610" s="70" t="s">
        <v>1771</v>
      </c>
      <c r="D610" s="70" t="s">
        <v>526</v>
      </c>
      <c r="E610" s="66" t="s">
        <v>2117</v>
      </c>
      <c r="F610" s="95">
        <v>45616</v>
      </c>
      <c r="G610" s="65" t="s">
        <v>150</v>
      </c>
      <c r="H610" s="94" t="s">
        <v>2295</v>
      </c>
      <c r="I610" s="44">
        <v>2750000</v>
      </c>
      <c r="J610" s="97" t="s">
        <v>96</v>
      </c>
      <c r="K610" s="73">
        <v>1094973615</v>
      </c>
      <c r="L610" s="65"/>
      <c r="M610" s="70" t="s">
        <v>2075</v>
      </c>
      <c r="N610" s="111" t="s">
        <v>357</v>
      </c>
      <c r="O610" s="3"/>
      <c r="P610" s="74">
        <f>+Tabla1513[[#This Row],[VALOR INICIAL DEL CONTRATO CON IVA]]+Tabla1513[[#This Row],[VALOR DE LAS ADICIONES CON IVA]]</f>
        <v>2750000</v>
      </c>
      <c r="Q610" s="45">
        <v>0</v>
      </c>
      <c r="R610" s="25" t="s">
        <v>357</v>
      </c>
      <c r="S610" s="4"/>
      <c r="T610" s="76" t="s">
        <v>357</v>
      </c>
      <c r="U610" s="95">
        <v>45629</v>
      </c>
      <c r="V610" s="95">
        <v>45629</v>
      </c>
      <c r="W610" s="95">
        <v>45629</v>
      </c>
      <c r="X610" s="81" t="s">
        <v>1009</v>
      </c>
      <c r="Y610" s="99" t="s">
        <v>639</v>
      </c>
      <c r="Z610" s="69">
        <v>45631</v>
      </c>
      <c r="AA610" s="34">
        <v>1</v>
      </c>
      <c r="AB610" s="34">
        <v>1</v>
      </c>
      <c r="AC610" s="35">
        <v>2571250</v>
      </c>
      <c r="AD610" s="40" t="s">
        <v>2867</v>
      </c>
      <c r="AE610" s="79">
        <v>2024</v>
      </c>
    </row>
    <row r="611" spans="1:31" ht="52" x14ac:dyDescent="0.35">
      <c r="A611" s="64" t="s">
        <v>301</v>
      </c>
      <c r="B611" s="70" t="s">
        <v>302</v>
      </c>
      <c r="C611" s="70" t="s">
        <v>1773</v>
      </c>
      <c r="D611" s="70" t="s">
        <v>526</v>
      </c>
      <c r="E611" s="66" t="s">
        <v>2232</v>
      </c>
      <c r="F611" s="95">
        <v>45616</v>
      </c>
      <c r="G611" s="65" t="s">
        <v>150</v>
      </c>
      <c r="H611" s="94" t="s">
        <v>2233</v>
      </c>
      <c r="I611" s="44">
        <v>11796076</v>
      </c>
      <c r="J611" s="97" t="s">
        <v>84</v>
      </c>
      <c r="K611" s="73">
        <v>890200106</v>
      </c>
      <c r="L611" s="65" t="s">
        <v>91</v>
      </c>
      <c r="M611" s="70" t="s">
        <v>2073</v>
      </c>
      <c r="N611" s="111" t="s">
        <v>357</v>
      </c>
      <c r="O611" s="3"/>
      <c r="P611" s="74">
        <f>+Tabla1513[[#This Row],[VALOR INICIAL DEL CONTRATO CON IVA]]+Tabla1513[[#This Row],[VALOR DE LAS ADICIONES CON IVA]]</f>
        <v>11796076</v>
      </c>
      <c r="Q611" s="45">
        <v>0</v>
      </c>
      <c r="R611" s="25" t="s">
        <v>357</v>
      </c>
      <c r="S611" s="4"/>
      <c r="T611" s="76" t="s">
        <v>357</v>
      </c>
      <c r="U611" s="95">
        <v>45617</v>
      </c>
      <c r="V611" s="95">
        <v>45617</v>
      </c>
      <c r="W611" s="95">
        <v>45617</v>
      </c>
      <c r="X611" s="81" t="s">
        <v>373</v>
      </c>
      <c r="Y611" s="99" t="s">
        <v>520</v>
      </c>
      <c r="Z611" s="69"/>
      <c r="AA611" s="34">
        <v>1</v>
      </c>
      <c r="AB611" s="34">
        <v>1</v>
      </c>
      <c r="AC611" s="35">
        <v>11796076</v>
      </c>
      <c r="AD611" s="40" t="s">
        <v>2868</v>
      </c>
      <c r="AE611" s="79">
        <v>2024</v>
      </c>
    </row>
    <row r="612" spans="1:31" ht="78" x14ac:dyDescent="0.35">
      <c r="A612" s="64" t="s">
        <v>301</v>
      </c>
      <c r="B612" s="70" t="s">
        <v>302</v>
      </c>
      <c r="C612" s="70" t="s">
        <v>921</v>
      </c>
      <c r="D612" s="70" t="s">
        <v>526</v>
      </c>
      <c r="E612" s="66" t="s">
        <v>2118</v>
      </c>
      <c r="F612" s="95">
        <v>45617</v>
      </c>
      <c r="G612" s="65" t="s">
        <v>150</v>
      </c>
      <c r="H612" s="94" t="s">
        <v>2793</v>
      </c>
      <c r="I612" s="44">
        <v>1720000</v>
      </c>
      <c r="J612" s="97" t="s">
        <v>96</v>
      </c>
      <c r="K612" s="73">
        <v>26641316</v>
      </c>
      <c r="L612" s="65"/>
      <c r="M612" s="70" t="s">
        <v>1016</v>
      </c>
      <c r="N612" s="111" t="s">
        <v>357</v>
      </c>
      <c r="O612" s="3"/>
      <c r="P612" s="74">
        <f>+Tabla1513[[#This Row],[VALOR INICIAL DEL CONTRATO CON IVA]]+Tabla1513[[#This Row],[VALOR DE LAS ADICIONES CON IVA]]</f>
        <v>1720000</v>
      </c>
      <c r="Q612" s="45">
        <v>0</v>
      </c>
      <c r="R612" s="25" t="s">
        <v>357</v>
      </c>
      <c r="S612" s="4"/>
      <c r="T612" s="76" t="s">
        <v>357</v>
      </c>
      <c r="U612" s="95">
        <v>45618</v>
      </c>
      <c r="V612" s="95">
        <v>45618</v>
      </c>
      <c r="W612" s="95">
        <v>45618</v>
      </c>
      <c r="X612" s="81" t="s">
        <v>1377</v>
      </c>
      <c r="Y612" s="99" t="s">
        <v>520</v>
      </c>
      <c r="Z612" s="69"/>
      <c r="AA612" s="34">
        <v>1</v>
      </c>
      <c r="AB612" s="34">
        <v>1</v>
      </c>
      <c r="AC612" s="35">
        <v>1720000</v>
      </c>
      <c r="AD612" s="40" t="s">
        <v>2932</v>
      </c>
      <c r="AE612" s="79">
        <v>2024</v>
      </c>
    </row>
    <row r="613" spans="1:31" ht="29" x14ac:dyDescent="0.35">
      <c r="A613" s="64" t="s">
        <v>301</v>
      </c>
      <c r="B613" s="70" t="s">
        <v>302</v>
      </c>
      <c r="C613" s="70" t="s">
        <v>2304</v>
      </c>
      <c r="D613" s="70" t="s">
        <v>993</v>
      </c>
      <c r="E613" s="66" t="s">
        <v>2119</v>
      </c>
      <c r="F613" s="95">
        <v>45617</v>
      </c>
      <c r="G613" s="65" t="s">
        <v>150</v>
      </c>
      <c r="H613" s="94" t="s">
        <v>2120</v>
      </c>
      <c r="I613" s="44">
        <v>1904000</v>
      </c>
      <c r="J613" s="97" t="s">
        <v>84</v>
      </c>
      <c r="K613" s="73">
        <v>900518855</v>
      </c>
      <c r="L613" s="65" t="s">
        <v>91</v>
      </c>
      <c r="M613" s="70" t="s">
        <v>2121</v>
      </c>
      <c r="N613" s="111" t="s">
        <v>357</v>
      </c>
      <c r="O613" s="3"/>
      <c r="P613" s="74">
        <f>+Tabla1513[[#This Row],[VALOR INICIAL DEL CONTRATO CON IVA]]+Tabla1513[[#This Row],[VALOR DE LAS ADICIONES CON IVA]]</f>
        <v>1904000</v>
      </c>
      <c r="Q613" s="45">
        <v>0</v>
      </c>
      <c r="R613" s="25" t="s">
        <v>357</v>
      </c>
      <c r="S613" s="4"/>
      <c r="T613" s="76" t="s">
        <v>357</v>
      </c>
      <c r="U613" s="95">
        <v>45619</v>
      </c>
      <c r="V613" s="95">
        <v>45619</v>
      </c>
      <c r="W613" s="95">
        <v>45619</v>
      </c>
      <c r="X613" s="81" t="s">
        <v>328</v>
      </c>
      <c r="Y613" s="99" t="s">
        <v>520</v>
      </c>
      <c r="Z613" s="69"/>
      <c r="AA613" s="34">
        <v>1</v>
      </c>
      <c r="AB613" s="34">
        <v>1</v>
      </c>
      <c r="AC613" s="35">
        <v>1904000</v>
      </c>
      <c r="AD613" s="40" t="s">
        <v>2869</v>
      </c>
      <c r="AE613" s="79">
        <v>2024</v>
      </c>
    </row>
    <row r="614" spans="1:31" ht="65" x14ac:dyDescent="0.35">
      <c r="A614" s="64" t="s">
        <v>301</v>
      </c>
      <c r="B614" s="70" t="s">
        <v>302</v>
      </c>
      <c r="C614" s="70" t="s">
        <v>1861</v>
      </c>
      <c r="D614" s="70" t="s">
        <v>526</v>
      </c>
      <c r="E614" s="66" t="s">
        <v>2122</v>
      </c>
      <c r="F614" s="95">
        <v>45617</v>
      </c>
      <c r="G614" s="65" t="s">
        <v>150</v>
      </c>
      <c r="H614" s="94" t="s">
        <v>2123</v>
      </c>
      <c r="I614" s="44">
        <v>2200000</v>
      </c>
      <c r="J614" s="97" t="s">
        <v>96</v>
      </c>
      <c r="K614" s="73">
        <v>37083718</v>
      </c>
      <c r="L614" s="65"/>
      <c r="M614" s="70" t="s">
        <v>2128</v>
      </c>
      <c r="N614" s="111" t="s">
        <v>357</v>
      </c>
      <c r="O614" s="3"/>
      <c r="P614" s="74">
        <f>+Tabla1513[[#This Row],[VALOR INICIAL DEL CONTRATO CON IVA]]+Tabla1513[[#This Row],[VALOR DE LAS ADICIONES CON IVA]]</f>
        <v>2200000</v>
      </c>
      <c r="Q614" s="45">
        <v>0</v>
      </c>
      <c r="R614" s="25" t="s">
        <v>357</v>
      </c>
      <c r="S614" s="4"/>
      <c r="T614" s="76" t="s">
        <v>357</v>
      </c>
      <c r="U614" s="95">
        <v>45618</v>
      </c>
      <c r="V614" s="95">
        <v>45618</v>
      </c>
      <c r="W614" s="95">
        <v>45618</v>
      </c>
      <c r="X614" s="81" t="s">
        <v>2129</v>
      </c>
      <c r="Y614" s="99" t="s">
        <v>520</v>
      </c>
      <c r="Z614" s="69"/>
      <c r="AA614" s="34">
        <v>1</v>
      </c>
      <c r="AB614" s="34">
        <v>1</v>
      </c>
      <c r="AC614" s="35">
        <v>2200000</v>
      </c>
      <c r="AD614" s="40" t="s">
        <v>2870</v>
      </c>
      <c r="AE614" s="79">
        <v>2024</v>
      </c>
    </row>
    <row r="615" spans="1:31" ht="52" x14ac:dyDescent="0.35">
      <c r="A615" s="64" t="s">
        <v>301</v>
      </c>
      <c r="B615" s="70" t="s">
        <v>302</v>
      </c>
      <c r="C615" s="70" t="s">
        <v>2126</v>
      </c>
      <c r="D615" s="70" t="s">
        <v>993</v>
      </c>
      <c r="E615" s="66" t="s">
        <v>2124</v>
      </c>
      <c r="F615" s="95">
        <v>45616</v>
      </c>
      <c r="G615" s="65" t="s">
        <v>142</v>
      </c>
      <c r="H615" s="94" t="s">
        <v>2125</v>
      </c>
      <c r="I615" s="44">
        <v>1071000</v>
      </c>
      <c r="J615" s="97" t="s">
        <v>84</v>
      </c>
      <c r="K615" s="73">
        <v>900789308</v>
      </c>
      <c r="L615" s="65" t="s">
        <v>108</v>
      </c>
      <c r="M615" s="70" t="s">
        <v>2127</v>
      </c>
      <c r="N615" s="111" t="s">
        <v>357</v>
      </c>
      <c r="O615" s="3"/>
      <c r="P615" s="74">
        <f>+Tabla1513[[#This Row],[VALOR INICIAL DEL CONTRATO CON IVA]]+Tabla1513[[#This Row],[VALOR DE LAS ADICIONES CON IVA]]</f>
        <v>1071000</v>
      </c>
      <c r="Q615" s="45">
        <v>16</v>
      </c>
      <c r="R615" s="25" t="s">
        <v>357</v>
      </c>
      <c r="S615" s="4"/>
      <c r="T615" s="76" t="s">
        <v>357</v>
      </c>
      <c r="U615" s="95">
        <v>45616</v>
      </c>
      <c r="V615" s="95">
        <v>45632</v>
      </c>
      <c r="W615" s="95">
        <v>45632</v>
      </c>
      <c r="X615" s="81" t="s">
        <v>1020</v>
      </c>
      <c r="Y615" s="99" t="s">
        <v>520</v>
      </c>
      <c r="Z615" s="69"/>
      <c r="AA615" s="34">
        <v>1</v>
      </c>
      <c r="AB615" s="34">
        <v>1</v>
      </c>
      <c r="AC615" s="35">
        <v>1071000</v>
      </c>
      <c r="AD615" s="40" t="s">
        <v>2871</v>
      </c>
      <c r="AE615" s="79">
        <v>2024</v>
      </c>
    </row>
    <row r="616" spans="1:31" ht="52" x14ac:dyDescent="0.35">
      <c r="A616" s="64" t="s">
        <v>301</v>
      </c>
      <c r="B616" s="70" t="s">
        <v>302</v>
      </c>
      <c r="C616" s="70" t="s">
        <v>1884</v>
      </c>
      <c r="D616" s="70" t="s">
        <v>993</v>
      </c>
      <c r="E616" s="66" t="s">
        <v>2130</v>
      </c>
      <c r="F616" s="95">
        <v>45618</v>
      </c>
      <c r="G616" s="65" t="s">
        <v>150</v>
      </c>
      <c r="H616" s="94" t="s">
        <v>2131</v>
      </c>
      <c r="I616" s="44">
        <v>1950000</v>
      </c>
      <c r="J616" s="97" t="s">
        <v>96</v>
      </c>
      <c r="K616" s="73">
        <v>17596837</v>
      </c>
      <c r="L616" s="65"/>
      <c r="M616" s="70" t="s">
        <v>1005</v>
      </c>
      <c r="N616" s="111" t="s">
        <v>357</v>
      </c>
      <c r="O616" s="3"/>
      <c r="P616" s="74">
        <f>+Tabla1513[[#This Row],[VALOR INICIAL DEL CONTRATO CON IVA]]+Tabla1513[[#This Row],[VALOR DE LAS ADICIONES CON IVA]]</f>
        <v>1950000</v>
      </c>
      <c r="Q616" s="45">
        <v>0</v>
      </c>
      <c r="R616" s="25" t="s">
        <v>357</v>
      </c>
      <c r="S616" s="4"/>
      <c r="T616" s="76" t="s">
        <v>357</v>
      </c>
      <c r="U616" s="95">
        <v>45619</v>
      </c>
      <c r="V616" s="95">
        <v>45619</v>
      </c>
      <c r="W616" s="95">
        <v>45619</v>
      </c>
      <c r="X616" s="81" t="s">
        <v>1903</v>
      </c>
      <c r="Y616" s="99" t="s">
        <v>520</v>
      </c>
      <c r="Z616" s="69"/>
      <c r="AA616" s="34">
        <v>1</v>
      </c>
      <c r="AB616" s="34">
        <v>1</v>
      </c>
      <c r="AC616" s="35">
        <v>1950000</v>
      </c>
      <c r="AD616" s="40" t="s">
        <v>2872</v>
      </c>
      <c r="AE616" s="79">
        <v>2024</v>
      </c>
    </row>
    <row r="617" spans="1:31" ht="39" x14ac:dyDescent="0.35">
      <c r="A617" s="64" t="s">
        <v>301</v>
      </c>
      <c r="B617" s="70" t="s">
        <v>302</v>
      </c>
      <c r="C617" s="70" t="s">
        <v>2070</v>
      </c>
      <c r="D617" s="70" t="s">
        <v>993</v>
      </c>
      <c r="E617" s="66" t="s">
        <v>2132</v>
      </c>
      <c r="F617" s="95">
        <v>45621</v>
      </c>
      <c r="G617" s="65" t="s">
        <v>150</v>
      </c>
      <c r="H617" s="94" t="s">
        <v>2133</v>
      </c>
      <c r="I617" s="44">
        <v>1250000</v>
      </c>
      <c r="J617" s="97" t="s">
        <v>96</v>
      </c>
      <c r="K617" s="73">
        <v>24714939</v>
      </c>
      <c r="L617" s="65"/>
      <c r="M617" s="70" t="s">
        <v>2072</v>
      </c>
      <c r="N617" s="111" t="s">
        <v>357</v>
      </c>
      <c r="O617" s="3"/>
      <c r="P617" s="74">
        <f>+Tabla1513[[#This Row],[VALOR INICIAL DEL CONTRATO CON IVA]]+Tabla1513[[#This Row],[VALOR DE LAS ADICIONES CON IVA]]</f>
        <v>1250000</v>
      </c>
      <c r="Q617" s="45">
        <v>0</v>
      </c>
      <c r="R617" s="25" t="s">
        <v>357</v>
      </c>
      <c r="S617" s="4"/>
      <c r="T617" s="76" t="s">
        <v>357</v>
      </c>
      <c r="U617" s="95">
        <v>45629</v>
      </c>
      <c r="V617" s="95">
        <v>45629</v>
      </c>
      <c r="W617" s="95">
        <v>45629</v>
      </c>
      <c r="X617" s="81" t="s">
        <v>1022</v>
      </c>
      <c r="Y617" s="99" t="s">
        <v>520</v>
      </c>
      <c r="Z617" s="69"/>
      <c r="AA617" s="34">
        <v>1</v>
      </c>
      <c r="AB617" s="34">
        <v>1</v>
      </c>
      <c r="AC617" s="35">
        <v>1250000</v>
      </c>
      <c r="AD617" s="40" t="s">
        <v>2873</v>
      </c>
      <c r="AE617" s="79">
        <v>2024</v>
      </c>
    </row>
    <row r="618" spans="1:31" ht="52" x14ac:dyDescent="0.35">
      <c r="A618" s="64" t="s">
        <v>301</v>
      </c>
      <c r="B618" s="70" t="s">
        <v>302</v>
      </c>
      <c r="C618" s="70" t="s">
        <v>1774</v>
      </c>
      <c r="D618" s="70" t="s">
        <v>526</v>
      </c>
      <c r="E618" s="66" t="s">
        <v>2134</v>
      </c>
      <c r="F618" s="95">
        <v>45614</v>
      </c>
      <c r="G618" s="65" t="s">
        <v>150</v>
      </c>
      <c r="H618" s="94" t="s">
        <v>2135</v>
      </c>
      <c r="I618" s="44">
        <v>2000000</v>
      </c>
      <c r="J618" s="97" t="s">
        <v>96</v>
      </c>
      <c r="K618" s="73">
        <v>12552821</v>
      </c>
      <c r="L618" s="65"/>
      <c r="M618" s="70" t="s">
        <v>2139</v>
      </c>
      <c r="N618" s="111" t="s">
        <v>357</v>
      </c>
      <c r="O618" s="3"/>
      <c r="P618" s="74">
        <f>+Tabla1513[[#This Row],[VALOR INICIAL DEL CONTRATO CON IVA]]+Tabla1513[[#This Row],[VALOR DE LAS ADICIONES CON IVA]]</f>
        <v>2000000</v>
      </c>
      <c r="Q618" s="45">
        <v>20</v>
      </c>
      <c r="R618" s="25" t="s">
        <v>357</v>
      </c>
      <c r="S618" s="4"/>
      <c r="T618" s="76" t="s">
        <v>357</v>
      </c>
      <c r="U618" s="95">
        <v>45614</v>
      </c>
      <c r="V618" s="95">
        <v>45634</v>
      </c>
      <c r="W618" s="95">
        <v>45634</v>
      </c>
      <c r="X618" s="81" t="s">
        <v>2140</v>
      </c>
      <c r="Y618" s="99" t="s">
        <v>639</v>
      </c>
      <c r="Z618" s="69">
        <v>45626</v>
      </c>
      <c r="AA618" s="34">
        <v>1</v>
      </c>
      <c r="AB618" s="34">
        <v>1</v>
      </c>
      <c r="AC618" s="35">
        <v>2000000</v>
      </c>
      <c r="AD618" s="40" t="s">
        <v>2874</v>
      </c>
      <c r="AE618" s="79">
        <v>2024</v>
      </c>
    </row>
    <row r="619" spans="1:31" ht="65" x14ac:dyDescent="0.35">
      <c r="A619" s="64" t="s">
        <v>301</v>
      </c>
      <c r="B619" s="70" t="s">
        <v>302</v>
      </c>
      <c r="C619" s="70" t="s">
        <v>1772</v>
      </c>
      <c r="D619" s="70" t="s">
        <v>526</v>
      </c>
      <c r="E619" s="66" t="s">
        <v>2136</v>
      </c>
      <c r="F619" s="95">
        <v>45623</v>
      </c>
      <c r="G619" s="65" t="s">
        <v>150</v>
      </c>
      <c r="H619" s="94" t="s">
        <v>2137</v>
      </c>
      <c r="I619" s="44">
        <v>10800000</v>
      </c>
      <c r="J619" s="97" t="s">
        <v>84</v>
      </c>
      <c r="K619" s="73">
        <v>900258258</v>
      </c>
      <c r="L619" s="65" t="s">
        <v>114</v>
      </c>
      <c r="M619" s="70" t="s">
        <v>2138</v>
      </c>
      <c r="N619" s="111" t="s">
        <v>357</v>
      </c>
      <c r="O619" s="3"/>
      <c r="P619" s="74">
        <f>+Tabla1513[[#This Row],[VALOR INICIAL DEL CONTRATO CON IVA]]+Tabla1513[[#This Row],[VALOR DE LAS ADICIONES CON IVA]]</f>
        <v>10800000</v>
      </c>
      <c r="Q619" s="45">
        <v>0</v>
      </c>
      <c r="R619" s="25" t="s">
        <v>357</v>
      </c>
      <c r="S619" s="4"/>
      <c r="T619" s="76" t="s">
        <v>357</v>
      </c>
      <c r="U619" s="95">
        <v>45624</v>
      </c>
      <c r="V619" s="95">
        <v>45624</v>
      </c>
      <c r="W619" s="95">
        <v>45624</v>
      </c>
      <c r="X619" s="81" t="s">
        <v>344</v>
      </c>
      <c r="Y619" s="99" t="s">
        <v>520</v>
      </c>
      <c r="Z619" s="69"/>
      <c r="AA619" s="34">
        <v>1</v>
      </c>
      <c r="AB619" s="34">
        <v>1</v>
      </c>
      <c r="AC619" s="35">
        <v>10632065</v>
      </c>
      <c r="AD619" s="40" t="s">
        <v>2875</v>
      </c>
      <c r="AE619" s="79">
        <v>2024</v>
      </c>
    </row>
    <row r="620" spans="1:31" ht="65" x14ac:dyDescent="0.35">
      <c r="A620" s="64" t="s">
        <v>301</v>
      </c>
      <c r="B620" s="70" t="s">
        <v>302</v>
      </c>
      <c r="C620" s="70" t="s">
        <v>2304</v>
      </c>
      <c r="D620" s="70" t="s">
        <v>526</v>
      </c>
      <c r="E620" s="66" t="s">
        <v>2234</v>
      </c>
      <c r="F620" s="95">
        <v>45623</v>
      </c>
      <c r="G620" s="65" t="s">
        <v>142</v>
      </c>
      <c r="H620" s="94" t="s">
        <v>2235</v>
      </c>
      <c r="I620" s="44">
        <v>1335000</v>
      </c>
      <c r="J620" s="97" t="s">
        <v>96</v>
      </c>
      <c r="K620" s="73">
        <v>76304191</v>
      </c>
      <c r="L620" s="65"/>
      <c r="M620" s="70" t="s">
        <v>1011</v>
      </c>
      <c r="N620" s="111" t="s">
        <v>357</v>
      </c>
      <c r="O620" s="3"/>
      <c r="P620" s="74">
        <f>+Tabla1513[[#This Row],[VALOR INICIAL DEL CONTRATO CON IVA]]+Tabla1513[[#This Row],[VALOR DE LAS ADICIONES CON IVA]]</f>
        <v>1335000</v>
      </c>
      <c r="Q620" s="45">
        <v>23</v>
      </c>
      <c r="R620" s="25" t="s">
        <v>357</v>
      </c>
      <c r="S620" s="4"/>
      <c r="T620" s="76" t="s">
        <v>357</v>
      </c>
      <c r="U620" s="95">
        <v>45623</v>
      </c>
      <c r="V620" s="95">
        <v>45646</v>
      </c>
      <c r="W620" s="95">
        <v>45646</v>
      </c>
      <c r="X620" s="81" t="s">
        <v>328</v>
      </c>
      <c r="Y620" s="99" t="s">
        <v>520</v>
      </c>
      <c r="Z620" s="69"/>
      <c r="AA620" s="34">
        <v>1</v>
      </c>
      <c r="AB620" s="34">
        <v>1</v>
      </c>
      <c r="AC620" s="35">
        <v>1335000</v>
      </c>
      <c r="AD620" s="40" t="s">
        <v>2876</v>
      </c>
      <c r="AE620" s="79">
        <v>2024</v>
      </c>
    </row>
    <row r="621" spans="1:31" ht="43.5" x14ac:dyDescent="0.35">
      <c r="A621" s="64" t="s">
        <v>301</v>
      </c>
      <c r="B621" s="70" t="s">
        <v>302</v>
      </c>
      <c r="C621" s="70" t="s">
        <v>1884</v>
      </c>
      <c r="D621" s="70" t="s">
        <v>526</v>
      </c>
      <c r="E621" s="66" t="s">
        <v>2141</v>
      </c>
      <c r="F621" s="95">
        <v>45623</v>
      </c>
      <c r="G621" s="65" t="s">
        <v>113</v>
      </c>
      <c r="H621" s="94" t="s">
        <v>2142</v>
      </c>
      <c r="I621" s="44">
        <v>2150000</v>
      </c>
      <c r="J621" s="97" t="s">
        <v>84</v>
      </c>
      <c r="K621" s="73">
        <v>800186618</v>
      </c>
      <c r="L621" s="65" t="s">
        <v>91</v>
      </c>
      <c r="M621" s="70" t="s">
        <v>1553</v>
      </c>
      <c r="N621" s="111" t="s">
        <v>357</v>
      </c>
      <c r="O621" s="3"/>
      <c r="P621" s="74">
        <f>+Tabla1513[[#This Row],[VALOR INICIAL DEL CONTRATO CON IVA]]+Tabla1513[[#This Row],[VALOR DE LAS ADICIONES CON IVA]]</f>
        <v>2150000</v>
      </c>
      <c r="Q621" s="45">
        <v>5</v>
      </c>
      <c r="R621" s="25" t="s">
        <v>357</v>
      </c>
      <c r="S621" s="4"/>
      <c r="T621" s="76" t="s">
        <v>357</v>
      </c>
      <c r="U621" s="95">
        <v>45624</v>
      </c>
      <c r="V621" s="95">
        <v>45629</v>
      </c>
      <c r="W621" s="95">
        <v>45629</v>
      </c>
      <c r="X621" s="81" t="s">
        <v>1903</v>
      </c>
      <c r="Y621" s="99" t="s">
        <v>520</v>
      </c>
      <c r="Z621" s="69"/>
      <c r="AA621" s="34">
        <v>1</v>
      </c>
      <c r="AB621" s="34">
        <v>1</v>
      </c>
      <c r="AC621" s="35">
        <v>2150000</v>
      </c>
      <c r="AD621" s="40" t="s">
        <v>2877</v>
      </c>
      <c r="AE621" s="79">
        <v>2024</v>
      </c>
    </row>
    <row r="622" spans="1:31" ht="29" x14ac:dyDescent="0.35">
      <c r="A622" s="64" t="s">
        <v>301</v>
      </c>
      <c r="B622" s="70" t="s">
        <v>302</v>
      </c>
      <c r="C622" s="70" t="s">
        <v>1883</v>
      </c>
      <c r="D622" s="70" t="s">
        <v>526</v>
      </c>
      <c r="E622" s="66" t="s">
        <v>2310</v>
      </c>
      <c r="F622" s="95">
        <v>45624</v>
      </c>
      <c r="G622" s="65" t="s">
        <v>150</v>
      </c>
      <c r="H622" s="94" t="s">
        <v>2311</v>
      </c>
      <c r="I622" s="44">
        <v>4615000</v>
      </c>
      <c r="J622" s="97" t="s">
        <v>84</v>
      </c>
      <c r="K622" s="73">
        <v>901524304</v>
      </c>
      <c r="L622" s="65" t="s">
        <v>91</v>
      </c>
      <c r="M622" s="70" t="s">
        <v>2312</v>
      </c>
      <c r="N622" s="111" t="s">
        <v>357</v>
      </c>
      <c r="O622" s="3"/>
      <c r="P622" s="74">
        <f>+Tabla1513[[#This Row],[VALOR INICIAL DEL CONTRATO CON IVA]]+Tabla1513[[#This Row],[VALOR DE LAS ADICIONES CON IVA]]</f>
        <v>4615000</v>
      </c>
      <c r="Q622" s="45">
        <v>0</v>
      </c>
      <c r="R622" s="25" t="s">
        <v>357</v>
      </c>
      <c r="S622" s="4"/>
      <c r="T622" s="76" t="s">
        <v>357</v>
      </c>
      <c r="U622" s="95">
        <v>45632</v>
      </c>
      <c r="V622" s="95">
        <v>45632</v>
      </c>
      <c r="W622" s="95">
        <v>45632</v>
      </c>
      <c r="X622" s="81" t="s">
        <v>2313</v>
      </c>
      <c r="Y622" s="99" t="s">
        <v>520</v>
      </c>
      <c r="Z622" s="69"/>
      <c r="AA622" s="34">
        <v>1</v>
      </c>
      <c r="AB622" s="34">
        <v>1</v>
      </c>
      <c r="AC622" s="35">
        <v>4615000</v>
      </c>
      <c r="AD622" s="40" t="s">
        <v>2878</v>
      </c>
      <c r="AE622" s="79">
        <v>2024</v>
      </c>
    </row>
    <row r="623" spans="1:31" ht="78" x14ac:dyDescent="0.35">
      <c r="A623" s="64" t="s">
        <v>301</v>
      </c>
      <c r="B623" s="70" t="s">
        <v>302</v>
      </c>
      <c r="C623" s="70" t="s">
        <v>2145</v>
      </c>
      <c r="D623" s="70" t="s">
        <v>993</v>
      </c>
      <c r="E623" s="66" t="s">
        <v>2143</v>
      </c>
      <c r="F623" s="95">
        <v>45617</v>
      </c>
      <c r="G623" s="65" t="s">
        <v>150</v>
      </c>
      <c r="H623" s="94" t="s">
        <v>2144</v>
      </c>
      <c r="I623" s="44">
        <v>2856000</v>
      </c>
      <c r="J623" s="97" t="s">
        <v>84</v>
      </c>
      <c r="K623" s="73">
        <v>900897428</v>
      </c>
      <c r="L623" s="65" t="s">
        <v>97</v>
      </c>
      <c r="M623" s="70" t="s">
        <v>2146</v>
      </c>
      <c r="N623" s="111" t="s">
        <v>357</v>
      </c>
      <c r="O623" s="3"/>
      <c r="P623" s="74">
        <f>+Tabla1513[[#This Row],[VALOR INICIAL DEL CONTRATO CON IVA]]+Tabla1513[[#This Row],[VALOR DE LAS ADICIONES CON IVA]]</f>
        <v>2856000</v>
      </c>
      <c r="Q623" s="45">
        <v>0</v>
      </c>
      <c r="R623" s="25" t="s">
        <v>357</v>
      </c>
      <c r="S623" s="4"/>
      <c r="T623" s="76" t="s">
        <v>357</v>
      </c>
      <c r="U623" s="95">
        <v>45618</v>
      </c>
      <c r="V623" s="95">
        <v>45618</v>
      </c>
      <c r="W623" s="95">
        <v>45618</v>
      </c>
      <c r="X623" s="81" t="s">
        <v>1351</v>
      </c>
      <c r="Y623" s="99" t="s">
        <v>520</v>
      </c>
      <c r="Z623" s="69"/>
      <c r="AA623" s="34">
        <v>1</v>
      </c>
      <c r="AB623" s="34">
        <v>1</v>
      </c>
      <c r="AC623" s="35">
        <v>2856000</v>
      </c>
      <c r="AD623" s="40" t="s">
        <v>2879</v>
      </c>
      <c r="AE623" s="79">
        <v>2024</v>
      </c>
    </row>
    <row r="624" spans="1:31" ht="39" x14ac:dyDescent="0.35">
      <c r="A624" s="64" t="s">
        <v>301</v>
      </c>
      <c r="B624" s="70" t="s">
        <v>302</v>
      </c>
      <c r="C624" s="70" t="s">
        <v>2099</v>
      </c>
      <c r="D624" s="70" t="s">
        <v>526</v>
      </c>
      <c r="E624" s="66" t="s">
        <v>2147</v>
      </c>
      <c r="F624" s="95">
        <v>45623</v>
      </c>
      <c r="G624" s="65" t="s">
        <v>150</v>
      </c>
      <c r="H624" s="94" t="s">
        <v>2148</v>
      </c>
      <c r="I624" s="44">
        <v>3451000</v>
      </c>
      <c r="J624" s="97" t="s">
        <v>84</v>
      </c>
      <c r="K624" s="73">
        <v>900464271</v>
      </c>
      <c r="L624" s="65" t="s">
        <v>111</v>
      </c>
      <c r="M624" s="70" t="s">
        <v>2151</v>
      </c>
      <c r="N624" s="111" t="s">
        <v>357</v>
      </c>
      <c r="O624" s="3"/>
      <c r="P624" s="74">
        <f>+Tabla1513[[#This Row],[VALOR INICIAL DEL CONTRATO CON IVA]]+Tabla1513[[#This Row],[VALOR DE LAS ADICIONES CON IVA]]</f>
        <v>3451000</v>
      </c>
      <c r="Q624" s="45">
        <v>0</v>
      </c>
      <c r="R624" s="25" t="s">
        <v>357</v>
      </c>
      <c r="S624" s="4"/>
      <c r="T624" s="76" t="s">
        <v>357</v>
      </c>
      <c r="U624" s="95">
        <v>45624</v>
      </c>
      <c r="V624" s="95">
        <v>45624</v>
      </c>
      <c r="W624" s="95">
        <v>45624</v>
      </c>
      <c r="X624" s="81" t="s">
        <v>2102</v>
      </c>
      <c r="Y624" s="99" t="s">
        <v>520</v>
      </c>
      <c r="Z624" s="69"/>
      <c r="AA624" s="34">
        <v>1</v>
      </c>
      <c r="AB624" s="34">
        <v>1</v>
      </c>
      <c r="AC624" s="35">
        <v>3451000</v>
      </c>
      <c r="AD624" s="40" t="s">
        <v>2880</v>
      </c>
      <c r="AE624" s="79">
        <v>2024</v>
      </c>
    </row>
    <row r="625" spans="1:31" ht="43.5" x14ac:dyDescent="0.35">
      <c r="A625" s="64" t="s">
        <v>301</v>
      </c>
      <c r="B625" s="70" t="s">
        <v>302</v>
      </c>
      <c r="C625" s="70" t="s">
        <v>2145</v>
      </c>
      <c r="D625" s="70" t="s">
        <v>993</v>
      </c>
      <c r="E625" s="66" t="s">
        <v>2149</v>
      </c>
      <c r="F625" s="95">
        <v>45624</v>
      </c>
      <c r="G625" s="65" t="s">
        <v>150</v>
      </c>
      <c r="H625" s="94" t="s">
        <v>2150</v>
      </c>
      <c r="I625" s="44">
        <v>5749920</v>
      </c>
      <c r="J625" s="97" t="s">
        <v>84</v>
      </c>
      <c r="K625" s="73">
        <v>901318109</v>
      </c>
      <c r="L625" s="65" t="s">
        <v>123</v>
      </c>
      <c r="M625" s="70" t="s">
        <v>2152</v>
      </c>
      <c r="N625" s="111" t="s">
        <v>357</v>
      </c>
      <c r="O625" s="3"/>
      <c r="P625" s="74">
        <f>+Tabla1513[[#This Row],[VALOR INICIAL DEL CONTRATO CON IVA]]+Tabla1513[[#This Row],[VALOR DE LAS ADICIONES CON IVA]]</f>
        <v>5749920</v>
      </c>
      <c r="Q625" s="45">
        <v>0</v>
      </c>
      <c r="R625" s="25" t="s">
        <v>357</v>
      </c>
      <c r="S625" s="4"/>
      <c r="T625" s="76" t="s">
        <v>357</v>
      </c>
      <c r="U625" s="95">
        <v>45625</v>
      </c>
      <c r="V625" s="95">
        <v>45625</v>
      </c>
      <c r="W625" s="95">
        <v>45625</v>
      </c>
      <c r="X625" s="81" t="s">
        <v>1351</v>
      </c>
      <c r="Y625" s="99" t="s">
        <v>520</v>
      </c>
      <c r="Z625" s="69"/>
      <c r="AA625" s="34">
        <v>1</v>
      </c>
      <c r="AB625" s="34">
        <v>1</v>
      </c>
      <c r="AC625" s="35">
        <v>5749920</v>
      </c>
      <c r="AD625" s="40" t="s">
        <v>2881</v>
      </c>
      <c r="AE625" s="79">
        <v>2024</v>
      </c>
    </row>
    <row r="626" spans="1:31" ht="52" x14ac:dyDescent="0.35">
      <c r="A626" s="64" t="s">
        <v>301</v>
      </c>
      <c r="B626" s="70" t="s">
        <v>302</v>
      </c>
      <c r="C626" s="70" t="s">
        <v>2157</v>
      </c>
      <c r="D626" s="70" t="s">
        <v>993</v>
      </c>
      <c r="E626" s="66" t="s">
        <v>2153</v>
      </c>
      <c r="F626" s="95">
        <v>45624</v>
      </c>
      <c r="G626" s="65" t="s">
        <v>150</v>
      </c>
      <c r="H626" s="94" t="s">
        <v>2155</v>
      </c>
      <c r="I626" s="44">
        <v>1666000</v>
      </c>
      <c r="J626" s="97" t="s">
        <v>96</v>
      </c>
      <c r="K626" s="73">
        <v>1102806313</v>
      </c>
      <c r="L626" s="65"/>
      <c r="M626" s="70" t="s">
        <v>2158</v>
      </c>
      <c r="N626" s="111" t="s">
        <v>357</v>
      </c>
      <c r="O626" s="3"/>
      <c r="P626" s="74">
        <f>+Tabla1513[[#This Row],[VALOR INICIAL DEL CONTRATO CON IVA]]+Tabla1513[[#This Row],[VALOR DE LAS ADICIONES CON IVA]]</f>
        <v>1666000</v>
      </c>
      <c r="Q626" s="45">
        <v>0</v>
      </c>
      <c r="R626" s="25" t="s">
        <v>357</v>
      </c>
      <c r="S626" s="4"/>
      <c r="T626" s="76" t="s">
        <v>357</v>
      </c>
      <c r="U626" s="95">
        <v>45624</v>
      </c>
      <c r="V626" s="95">
        <v>45624</v>
      </c>
      <c r="W626" s="95">
        <v>45624</v>
      </c>
      <c r="X626" s="81" t="s">
        <v>2159</v>
      </c>
      <c r="Y626" s="99" t="s">
        <v>520</v>
      </c>
      <c r="Z626" s="69"/>
      <c r="AA626" s="34">
        <v>1</v>
      </c>
      <c r="AB626" s="34">
        <v>1</v>
      </c>
      <c r="AC626" s="35">
        <v>1666000</v>
      </c>
      <c r="AD626" s="40" t="s">
        <v>2882</v>
      </c>
      <c r="AE626" s="79">
        <v>2024</v>
      </c>
    </row>
    <row r="627" spans="1:31" ht="39" x14ac:dyDescent="0.35">
      <c r="A627" s="64" t="s">
        <v>301</v>
      </c>
      <c r="B627" s="70" t="s">
        <v>302</v>
      </c>
      <c r="C627" s="70" t="s">
        <v>2087</v>
      </c>
      <c r="D627" s="70" t="s">
        <v>526</v>
      </c>
      <c r="E627" s="66" t="s">
        <v>2154</v>
      </c>
      <c r="F627" s="95">
        <v>45624</v>
      </c>
      <c r="G627" s="65" t="s">
        <v>150</v>
      </c>
      <c r="H627" s="94" t="s">
        <v>2156</v>
      </c>
      <c r="I627" s="44">
        <v>2750000</v>
      </c>
      <c r="J627" s="97" t="s">
        <v>84</v>
      </c>
      <c r="K627" s="73">
        <v>891180008</v>
      </c>
      <c r="L627" s="65" t="s">
        <v>97</v>
      </c>
      <c r="M627" s="70" t="s">
        <v>2115</v>
      </c>
      <c r="N627" s="111" t="s">
        <v>357</v>
      </c>
      <c r="O627" s="3"/>
      <c r="P627" s="74">
        <f>+Tabla1513[[#This Row],[VALOR INICIAL DEL CONTRATO CON IVA]]+Tabla1513[[#This Row],[VALOR DE LAS ADICIONES CON IVA]]</f>
        <v>2750000</v>
      </c>
      <c r="Q627" s="45">
        <v>0</v>
      </c>
      <c r="R627" s="25" t="s">
        <v>357</v>
      </c>
      <c r="S627" s="4"/>
      <c r="T627" s="76" t="s">
        <v>357</v>
      </c>
      <c r="U627" s="95">
        <v>45629</v>
      </c>
      <c r="V627" s="95">
        <v>45629</v>
      </c>
      <c r="W627" s="95">
        <v>45629</v>
      </c>
      <c r="X627" s="81" t="s">
        <v>1872</v>
      </c>
      <c r="Y627" s="99" t="s">
        <v>520</v>
      </c>
      <c r="Z627" s="69"/>
      <c r="AA627" s="34">
        <v>1</v>
      </c>
      <c r="AB627" s="34">
        <v>1</v>
      </c>
      <c r="AC627" s="35">
        <v>2750000</v>
      </c>
      <c r="AD627" s="40" t="s">
        <v>2883</v>
      </c>
      <c r="AE627" s="79">
        <v>2024</v>
      </c>
    </row>
    <row r="628" spans="1:31" ht="39" x14ac:dyDescent="0.35">
      <c r="A628" s="64" t="s">
        <v>301</v>
      </c>
      <c r="B628" s="70" t="s">
        <v>302</v>
      </c>
      <c r="C628" s="70" t="s">
        <v>2157</v>
      </c>
      <c r="D628" s="70" t="s">
        <v>526</v>
      </c>
      <c r="E628" s="66" t="s">
        <v>2160</v>
      </c>
      <c r="F628" s="95">
        <v>45624</v>
      </c>
      <c r="G628" s="65" t="s">
        <v>150</v>
      </c>
      <c r="H628" s="94" t="s">
        <v>2161</v>
      </c>
      <c r="I628" s="44">
        <v>2376000</v>
      </c>
      <c r="J628" s="97" t="s">
        <v>96</v>
      </c>
      <c r="K628" s="73">
        <v>64547120</v>
      </c>
      <c r="L628" s="65"/>
      <c r="M628" s="70" t="s">
        <v>1014</v>
      </c>
      <c r="N628" s="111" t="s">
        <v>357</v>
      </c>
      <c r="O628" s="3"/>
      <c r="P628" s="74">
        <f>+Tabla1513[[#This Row],[VALOR INICIAL DEL CONTRATO CON IVA]]+Tabla1513[[#This Row],[VALOR DE LAS ADICIONES CON IVA]]</f>
        <v>2376000</v>
      </c>
      <c r="Q628" s="45">
        <v>0</v>
      </c>
      <c r="R628" s="25" t="s">
        <v>357</v>
      </c>
      <c r="S628" s="4"/>
      <c r="T628" s="76" t="s">
        <v>357</v>
      </c>
      <c r="U628" s="95">
        <v>45624</v>
      </c>
      <c r="V628" s="95">
        <v>45624</v>
      </c>
      <c r="W628" s="95">
        <v>45624</v>
      </c>
      <c r="X628" s="81" t="s">
        <v>2159</v>
      </c>
      <c r="Y628" s="99" t="s">
        <v>520</v>
      </c>
      <c r="Z628" s="69"/>
      <c r="AA628" s="34">
        <v>1</v>
      </c>
      <c r="AB628" s="34">
        <v>1</v>
      </c>
      <c r="AC628" s="35">
        <v>2376000</v>
      </c>
      <c r="AD628" s="40" t="s">
        <v>2884</v>
      </c>
      <c r="AE628" s="79">
        <v>2024</v>
      </c>
    </row>
    <row r="629" spans="1:31" ht="52" x14ac:dyDescent="0.35">
      <c r="A629" s="64" t="s">
        <v>301</v>
      </c>
      <c r="B629" s="70" t="s">
        <v>302</v>
      </c>
      <c r="C629" s="70" t="s">
        <v>2145</v>
      </c>
      <c r="D629" s="70" t="s">
        <v>993</v>
      </c>
      <c r="E629" s="66" t="s">
        <v>2162</v>
      </c>
      <c r="F629" s="95">
        <v>45625</v>
      </c>
      <c r="G629" s="65" t="s">
        <v>150</v>
      </c>
      <c r="H629" s="94" t="s">
        <v>2296</v>
      </c>
      <c r="I629" s="44">
        <v>3272500</v>
      </c>
      <c r="J629" s="97" t="s">
        <v>84</v>
      </c>
      <c r="K629" s="73">
        <v>900897428</v>
      </c>
      <c r="L629" s="65" t="s">
        <v>97</v>
      </c>
      <c r="M629" s="70" t="s">
        <v>2146</v>
      </c>
      <c r="N629" s="111" t="s">
        <v>357</v>
      </c>
      <c r="O629" s="3"/>
      <c r="P629" s="74">
        <f>+Tabla1513[[#This Row],[VALOR INICIAL DEL CONTRATO CON IVA]]+Tabla1513[[#This Row],[VALOR DE LAS ADICIONES CON IVA]]</f>
        <v>3272500</v>
      </c>
      <c r="Q629" s="45">
        <v>1</v>
      </c>
      <c r="R629" s="25" t="s">
        <v>357</v>
      </c>
      <c r="S629" s="4"/>
      <c r="T629" s="76" t="s">
        <v>357</v>
      </c>
      <c r="U629" s="95">
        <v>45628</v>
      </c>
      <c r="V629" s="95">
        <v>45629</v>
      </c>
      <c r="W629" s="95">
        <v>45629</v>
      </c>
      <c r="X629" s="81" t="s">
        <v>1351</v>
      </c>
      <c r="Y629" s="99" t="s">
        <v>520</v>
      </c>
      <c r="Z629" s="69"/>
      <c r="AA629" s="34">
        <v>1</v>
      </c>
      <c r="AB629" s="34">
        <v>1</v>
      </c>
      <c r="AC629" s="35">
        <v>3272500</v>
      </c>
      <c r="AD629" s="40" t="s">
        <v>2885</v>
      </c>
      <c r="AE629" s="79">
        <v>2024</v>
      </c>
    </row>
    <row r="630" spans="1:31" ht="52" x14ac:dyDescent="0.35">
      <c r="A630" s="64" t="s">
        <v>301</v>
      </c>
      <c r="B630" s="70" t="s">
        <v>302</v>
      </c>
      <c r="C630" s="70" t="s">
        <v>1860</v>
      </c>
      <c r="D630" s="70" t="s">
        <v>993</v>
      </c>
      <c r="E630" s="66" t="s">
        <v>2163</v>
      </c>
      <c r="F630" s="95">
        <v>45602</v>
      </c>
      <c r="G630" s="65" t="s">
        <v>150</v>
      </c>
      <c r="H630" s="94" t="s">
        <v>2164</v>
      </c>
      <c r="I630" s="44">
        <v>1080000</v>
      </c>
      <c r="J630" s="97" t="s">
        <v>84</v>
      </c>
      <c r="K630" s="73">
        <v>901010849</v>
      </c>
      <c r="L630" s="65" t="s">
        <v>117</v>
      </c>
      <c r="M630" s="70" t="s">
        <v>1488</v>
      </c>
      <c r="N630" s="111" t="s">
        <v>357</v>
      </c>
      <c r="O630" s="3"/>
      <c r="P630" s="74">
        <f>+Tabla1513[[#This Row],[VALOR INICIAL DEL CONTRATO CON IVA]]+Tabla1513[[#This Row],[VALOR DE LAS ADICIONES CON IVA]]</f>
        <v>1080000</v>
      </c>
      <c r="Q630" s="45">
        <v>7</v>
      </c>
      <c r="R630" s="25" t="s">
        <v>357</v>
      </c>
      <c r="S630" s="4"/>
      <c r="T630" s="76" t="s">
        <v>357</v>
      </c>
      <c r="U630" s="95">
        <v>45622</v>
      </c>
      <c r="V630" s="95">
        <v>45629</v>
      </c>
      <c r="W630" s="95">
        <v>45629</v>
      </c>
      <c r="X630" s="81" t="s">
        <v>1022</v>
      </c>
      <c r="Y630" s="99" t="s">
        <v>520</v>
      </c>
      <c r="Z630" s="69"/>
      <c r="AA630" s="34">
        <v>1</v>
      </c>
      <c r="AB630" s="34">
        <v>1</v>
      </c>
      <c r="AC630" s="35">
        <v>1080000</v>
      </c>
      <c r="AD630" s="40" t="s">
        <v>2886</v>
      </c>
      <c r="AE630" s="79">
        <v>2024</v>
      </c>
    </row>
    <row r="631" spans="1:31" ht="39" x14ac:dyDescent="0.35">
      <c r="A631" s="64" t="s">
        <v>301</v>
      </c>
      <c r="B631" s="70" t="s">
        <v>302</v>
      </c>
      <c r="C631" s="70" t="s">
        <v>1860</v>
      </c>
      <c r="D631" s="70" t="s">
        <v>526</v>
      </c>
      <c r="E631" s="66" t="s">
        <v>2165</v>
      </c>
      <c r="F631" s="95">
        <v>45602</v>
      </c>
      <c r="G631" s="65" t="s">
        <v>150</v>
      </c>
      <c r="H631" s="94" t="s">
        <v>2166</v>
      </c>
      <c r="I631" s="44">
        <v>1306800</v>
      </c>
      <c r="J631" s="97" t="s">
        <v>84</v>
      </c>
      <c r="K631" s="73">
        <v>901010849</v>
      </c>
      <c r="L631" s="65" t="s">
        <v>117</v>
      </c>
      <c r="M631" s="70" t="s">
        <v>1488</v>
      </c>
      <c r="N631" s="111" t="s">
        <v>357</v>
      </c>
      <c r="O631" s="3"/>
      <c r="P631" s="74">
        <f>+Tabla1513[[#This Row],[VALOR INICIAL DEL CONTRATO CON IVA]]+Tabla1513[[#This Row],[VALOR DE LAS ADICIONES CON IVA]]</f>
        <v>1306800</v>
      </c>
      <c r="Q631" s="45">
        <v>7</v>
      </c>
      <c r="R631" s="25" t="s">
        <v>357</v>
      </c>
      <c r="S631" s="4"/>
      <c r="T631" s="76" t="s">
        <v>357</v>
      </c>
      <c r="U631" s="95">
        <v>45629</v>
      </c>
      <c r="V631" s="95">
        <v>45636</v>
      </c>
      <c r="W631" s="95">
        <v>45636</v>
      </c>
      <c r="X631" s="81" t="s">
        <v>1022</v>
      </c>
      <c r="Y631" s="99" t="s">
        <v>520</v>
      </c>
      <c r="Z631" s="69"/>
      <c r="AA631" s="34">
        <v>1</v>
      </c>
      <c r="AB631" s="34">
        <v>1</v>
      </c>
      <c r="AC631" s="35">
        <v>1306800</v>
      </c>
      <c r="AD631" s="40" t="s">
        <v>2887</v>
      </c>
      <c r="AE631" s="79">
        <v>2024</v>
      </c>
    </row>
    <row r="632" spans="1:31" ht="65" x14ac:dyDescent="0.35">
      <c r="A632" s="64" t="s">
        <v>301</v>
      </c>
      <c r="B632" s="70" t="s">
        <v>302</v>
      </c>
      <c r="C632" s="70" t="s">
        <v>1768</v>
      </c>
      <c r="D632" s="70" t="s">
        <v>526</v>
      </c>
      <c r="E632" s="66" t="s">
        <v>2236</v>
      </c>
      <c r="F632" s="95">
        <v>45628</v>
      </c>
      <c r="G632" s="65" t="s">
        <v>150</v>
      </c>
      <c r="H632" s="94" t="s">
        <v>2238</v>
      </c>
      <c r="I632" s="44">
        <v>5015419</v>
      </c>
      <c r="J632" s="97" t="s">
        <v>84</v>
      </c>
      <c r="K632" s="73">
        <v>901254898</v>
      </c>
      <c r="L632" s="65" t="s">
        <v>111</v>
      </c>
      <c r="M632" s="70" t="s">
        <v>2081</v>
      </c>
      <c r="N632" s="111" t="s">
        <v>357</v>
      </c>
      <c r="O632" s="3"/>
      <c r="P632" s="74">
        <f>+Tabla1513[[#This Row],[VALOR INICIAL DEL CONTRATO CON IVA]]+Tabla1513[[#This Row],[VALOR DE LAS ADICIONES CON IVA]]</f>
        <v>5015419</v>
      </c>
      <c r="Q632" s="45">
        <v>0</v>
      </c>
      <c r="R632" s="25" t="s">
        <v>357</v>
      </c>
      <c r="S632" s="4"/>
      <c r="T632" s="76" t="s">
        <v>357</v>
      </c>
      <c r="U632" s="95">
        <v>45631</v>
      </c>
      <c r="V632" s="95">
        <v>45631</v>
      </c>
      <c r="W632" s="95">
        <v>45631</v>
      </c>
      <c r="X632" s="81" t="s">
        <v>316</v>
      </c>
      <c r="Y632" s="99" t="s">
        <v>520</v>
      </c>
      <c r="Z632" s="69"/>
      <c r="AA632" s="34">
        <v>1</v>
      </c>
      <c r="AB632" s="34">
        <v>1</v>
      </c>
      <c r="AC632" s="35">
        <v>5015419</v>
      </c>
      <c r="AD632" s="40" t="s">
        <v>2888</v>
      </c>
      <c r="AE632" s="79">
        <v>2024</v>
      </c>
    </row>
    <row r="633" spans="1:31" ht="65" x14ac:dyDescent="0.35">
      <c r="A633" s="64" t="s">
        <v>301</v>
      </c>
      <c r="B633" s="70" t="s">
        <v>302</v>
      </c>
      <c r="C633" s="70" t="s">
        <v>1768</v>
      </c>
      <c r="D633" s="70" t="s">
        <v>526</v>
      </c>
      <c r="E633" s="66" t="s">
        <v>2237</v>
      </c>
      <c r="F633" s="95">
        <v>45628</v>
      </c>
      <c r="G633" s="65" t="s">
        <v>150</v>
      </c>
      <c r="H633" s="94" t="s">
        <v>2297</v>
      </c>
      <c r="I633" s="44">
        <v>2430000</v>
      </c>
      <c r="J633" s="97" t="s">
        <v>84</v>
      </c>
      <c r="K633" s="73">
        <v>901254898</v>
      </c>
      <c r="L633" s="65" t="s">
        <v>111</v>
      </c>
      <c r="M633" s="70" t="s">
        <v>2081</v>
      </c>
      <c r="N633" s="111" t="s">
        <v>357</v>
      </c>
      <c r="O633" s="3"/>
      <c r="P633" s="74">
        <f>+Tabla1513[[#This Row],[VALOR INICIAL DEL CONTRATO CON IVA]]+Tabla1513[[#This Row],[VALOR DE LAS ADICIONES CON IVA]]</f>
        <v>2430000</v>
      </c>
      <c r="Q633" s="45">
        <v>0</v>
      </c>
      <c r="R633" s="25" t="s">
        <v>357</v>
      </c>
      <c r="S633" s="4"/>
      <c r="T633" s="76" t="s">
        <v>357</v>
      </c>
      <c r="U633" s="95">
        <v>45629</v>
      </c>
      <c r="V633" s="95">
        <v>45629</v>
      </c>
      <c r="W633" s="95">
        <v>45629</v>
      </c>
      <c r="X633" s="81" t="s">
        <v>316</v>
      </c>
      <c r="Y633" s="99" t="s">
        <v>520</v>
      </c>
      <c r="Z633" s="69"/>
      <c r="AA633" s="34">
        <v>1</v>
      </c>
      <c r="AB633" s="34">
        <v>1</v>
      </c>
      <c r="AC633" s="35">
        <v>2430000</v>
      </c>
      <c r="AD633" s="40" t="s">
        <v>2889</v>
      </c>
      <c r="AE633" s="79">
        <v>2024</v>
      </c>
    </row>
    <row r="634" spans="1:31" ht="52" x14ac:dyDescent="0.35">
      <c r="A634" s="64" t="s">
        <v>301</v>
      </c>
      <c r="B634" s="70" t="s">
        <v>302</v>
      </c>
      <c r="C634" s="70" t="s">
        <v>1770</v>
      </c>
      <c r="D634" s="70" t="s">
        <v>526</v>
      </c>
      <c r="E634" s="66" t="s">
        <v>2239</v>
      </c>
      <c r="F634" s="95">
        <v>45625</v>
      </c>
      <c r="G634" s="65" t="s">
        <v>150</v>
      </c>
      <c r="H634" s="94" t="s">
        <v>2792</v>
      </c>
      <c r="I634" s="44">
        <v>12780600</v>
      </c>
      <c r="J634" s="97" t="s">
        <v>84</v>
      </c>
      <c r="K634" s="73">
        <v>901542351</v>
      </c>
      <c r="L634" s="65" t="s">
        <v>108</v>
      </c>
      <c r="M634" s="70" t="s">
        <v>2246</v>
      </c>
      <c r="N634" s="111" t="s">
        <v>357</v>
      </c>
      <c r="O634" s="3"/>
      <c r="P634" s="74">
        <f>+Tabla1513[[#This Row],[VALOR INICIAL DEL CONTRATO CON IVA]]+Tabla1513[[#This Row],[VALOR DE LAS ADICIONES CON IVA]]</f>
        <v>12780600</v>
      </c>
      <c r="Q634" s="45">
        <v>0</v>
      </c>
      <c r="R634" s="25" t="s">
        <v>357</v>
      </c>
      <c r="S634" s="4"/>
      <c r="T634" s="76" t="s">
        <v>357</v>
      </c>
      <c r="U634" s="95">
        <v>45629</v>
      </c>
      <c r="V634" s="95">
        <v>45629</v>
      </c>
      <c r="W634" s="95">
        <v>45629</v>
      </c>
      <c r="X634" s="81" t="s">
        <v>385</v>
      </c>
      <c r="Y634" s="99" t="s">
        <v>520</v>
      </c>
      <c r="Z634" s="69"/>
      <c r="AA634" s="34">
        <v>1</v>
      </c>
      <c r="AB634" s="34">
        <v>1</v>
      </c>
      <c r="AC634" s="35">
        <v>12780600</v>
      </c>
      <c r="AD634" s="40" t="s">
        <v>2890</v>
      </c>
      <c r="AE634" s="79">
        <v>2024</v>
      </c>
    </row>
    <row r="635" spans="1:31" ht="43.5" x14ac:dyDescent="0.35">
      <c r="A635" s="64" t="s">
        <v>301</v>
      </c>
      <c r="B635" s="70" t="s">
        <v>302</v>
      </c>
      <c r="C635" s="70" t="s">
        <v>1774</v>
      </c>
      <c r="D635" s="70" t="s">
        <v>526</v>
      </c>
      <c r="E635" s="66" t="s">
        <v>2167</v>
      </c>
      <c r="F635" s="95">
        <v>45625</v>
      </c>
      <c r="G635" s="65" t="s">
        <v>150</v>
      </c>
      <c r="H635" s="94" t="s">
        <v>2168</v>
      </c>
      <c r="I635" s="44">
        <v>1750000</v>
      </c>
      <c r="J635" s="97" t="s">
        <v>96</v>
      </c>
      <c r="K635" s="73">
        <v>12552821</v>
      </c>
      <c r="L635" s="65"/>
      <c r="M635" s="70" t="s">
        <v>2139</v>
      </c>
      <c r="N635" s="111" t="s">
        <v>357</v>
      </c>
      <c r="O635" s="3"/>
      <c r="P635" s="74">
        <f>+Tabla1513[[#This Row],[VALOR INICIAL DEL CONTRATO CON IVA]]+Tabla1513[[#This Row],[VALOR DE LAS ADICIONES CON IVA]]</f>
        <v>1750000</v>
      </c>
      <c r="Q635" s="45">
        <v>8</v>
      </c>
      <c r="R635" s="25" t="s">
        <v>357</v>
      </c>
      <c r="S635" s="4"/>
      <c r="T635" s="76" t="s">
        <v>357</v>
      </c>
      <c r="U635" s="95">
        <v>45625</v>
      </c>
      <c r="V635" s="95">
        <v>45633</v>
      </c>
      <c r="W635" s="95">
        <v>45633</v>
      </c>
      <c r="X635" s="81" t="s">
        <v>2140</v>
      </c>
      <c r="Y635" s="99" t="s">
        <v>639</v>
      </c>
      <c r="Z635" s="69">
        <v>45631</v>
      </c>
      <c r="AA635" s="34">
        <v>1</v>
      </c>
      <c r="AB635" s="34">
        <v>1</v>
      </c>
      <c r="AC635" s="35">
        <v>1890000</v>
      </c>
      <c r="AD635" s="40" t="s">
        <v>2891</v>
      </c>
      <c r="AE635" s="79">
        <v>2024</v>
      </c>
    </row>
    <row r="636" spans="1:31" ht="78" x14ac:dyDescent="0.35">
      <c r="A636" s="64" t="s">
        <v>301</v>
      </c>
      <c r="B636" s="70" t="s">
        <v>302</v>
      </c>
      <c r="C636" s="70" t="s">
        <v>1770</v>
      </c>
      <c r="D636" s="70" t="s">
        <v>526</v>
      </c>
      <c r="E636" s="66" t="s">
        <v>2240</v>
      </c>
      <c r="F636" s="95">
        <v>45625</v>
      </c>
      <c r="G636" s="65" t="s">
        <v>150</v>
      </c>
      <c r="H636" s="94" t="s">
        <v>2241</v>
      </c>
      <c r="I636" s="44">
        <v>9750000</v>
      </c>
      <c r="J636" s="97" t="s">
        <v>96</v>
      </c>
      <c r="K636" s="73">
        <v>1007914255</v>
      </c>
      <c r="L636" s="65"/>
      <c r="M636" s="70" t="s">
        <v>2248</v>
      </c>
      <c r="N636" s="111" t="s">
        <v>357</v>
      </c>
      <c r="O636" s="3"/>
      <c r="P636" s="74">
        <f>+Tabla1513[[#This Row],[VALOR INICIAL DEL CONTRATO CON IVA]]+Tabla1513[[#This Row],[VALOR DE LAS ADICIONES CON IVA]]</f>
        <v>9750000</v>
      </c>
      <c r="Q636" s="45">
        <v>0</v>
      </c>
      <c r="R636" s="25" t="s">
        <v>357</v>
      </c>
      <c r="S636" s="4"/>
      <c r="T636" s="76" t="s">
        <v>357</v>
      </c>
      <c r="U636" s="95">
        <v>45629</v>
      </c>
      <c r="V636" s="95">
        <v>45629</v>
      </c>
      <c r="W636" s="95">
        <v>45629</v>
      </c>
      <c r="X636" s="81" t="s">
        <v>385</v>
      </c>
      <c r="Y636" s="99" t="s">
        <v>520</v>
      </c>
      <c r="Z636" s="69"/>
      <c r="AA636" s="34">
        <v>1</v>
      </c>
      <c r="AB636" s="34">
        <v>1</v>
      </c>
      <c r="AC636" s="35">
        <v>9750000</v>
      </c>
      <c r="AD636" s="40" t="s">
        <v>2892</v>
      </c>
      <c r="AE636" s="79">
        <v>2024</v>
      </c>
    </row>
    <row r="637" spans="1:31" ht="39" x14ac:dyDescent="0.35">
      <c r="A637" s="64" t="s">
        <v>301</v>
      </c>
      <c r="B637" s="70" t="s">
        <v>302</v>
      </c>
      <c r="C637" s="70" t="s">
        <v>2087</v>
      </c>
      <c r="D637" s="70" t="s">
        <v>526</v>
      </c>
      <c r="E637" s="66" t="s">
        <v>2169</v>
      </c>
      <c r="F637" s="95">
        <v>45628</v>
      </c>
      <c r="G637" s="65" t="s">
        <v>150</v>
      </c>
      <c r="H637" s="94" t="s">
        <v>2170</v>
      </c>
      <c r="I637" s="44">
        <v>2830500</v>
      </c>
      <c r="J637" s="97" t="s">
        <v>84</v>
      </c>
      <c r="K637" s="73">
        <v>900800846</v>
      </c>
      <c r="L637" s="65" t="s">
        <v>91</v>
      </c>
      <c r="M637" s="70" t="s">
        <v>2177</v>
      </c>
      <c r="N637" s="111" t="s">
        <v>357</v>
      </c>
      <c r="O637" s="3"/>
      <c r="P637" s="74">
        <f>+Tabla1513[[#This Row],[VALOR INICIAL DEL CONTRATO CON IVA]]+Tabla1513[[#This Row],[VALOR DE LAS ADICIONES CON IVA]]</f>
        <v>2830500</v>
      </c>
      <c r="Q637" s="45">
        <v>0</v>
      </c>
      <c r="R637" s="25" t="s">
        <v>357</v>
      </c>
      <c r="S637" s="4"/>
      <c r="T637" s="76" t="s">
        <v>357</v>
      </c>
      <c r="U637" s="95">
        <v>45630</v>
      </c>
      <c r="V637" s="95">
        <v>45630</v>
      </c>
      <c r="W637" s="95">
        <v>45630</v>
      </c>
      <c r="X637" s="81" t="s">
        <v>1872</v>
      </c>
      <c r="Y637" s="99" t="s">
        <v>520</v>
      </c>
      <c r="Z637" s="69"/>
      <c r="AA637" s="34">
        <v>1</v>
      </c>
      <c r="AB637" s="34">
        <v>1</v>
      </c>
      <c r="AC637" s="35">
        <v>2830500</v>
      </c>
      <c r="AD637" s="40" t="s">
        <v>2893</v>
      </c>
      <c r="AE637" s="79">
        <v>2024</v>
      </c>
    </row>
    <row r="638" spans="1:31" ht="52" x14ac:dyDescent="0.35">
      <c r="A638" s="64" t="s">
        <v>301</v>
      </c>
      <c r="B638" s="70" t="s">
        <v>302</v>
      </c>
      <c r="C638" s="70" t="s">
        <v>1773</v>
      </c>
      <c r="D638" s="70" t="s">
        <v>526</v>
      </c>
      <c r="E638" s="66" t="s">
        <v>2242</v>
      </c>
      <c r="F638" s="95">
        <v>45628</v>
      </c>
      <c r="G638" s="65" t="s">
        <v>150</v>
      </c>
      <c r="H638" s="94" t="s">
        <v>2243</v>
      </c>
      <c r="I638" s="44">
        <v>4462500</v>
      </c>
      <c r="J638" s="97" t="s">
        <v>96</v>
      </c>
      <c r="K638" s="73">
        <v>5164610</v>
      </c>
      <c r="L638" s="65"/>
      <c r="M638" s="70" t="s">
        <v>2249</v>
      </c>
      <c r="N638" s="111" t="s">
        <v>357</v>
      </c>
      <c r="O638" s="3"/>
      <c r="P638" s="74">
        <f>+Tabla1513[[#This Row],[VALOR INICIAL DEL CONTRATO CON IVA]]+Tabla1513[[#This Row],[VALOR DE LAS ADICIONES CON IVA]]</f>
        <v>4462500</v>
      </c>
      <c r="Q638" s="45">
        <v>0</v>
      </c>
      <c r="R638" s="25" t="s">
        <v>357</v>
      </c>
      <c r="S638" s="4"/>
      <c r="T638" s="76" t="s">
        <v>357</v>
      </c>
      <c r="U638" s="95">
        <v>45629</v>
      </c>
      <c r="V638" s="95">
        <v>45629</v>
      </c>
      <c r="W638" s="95">
        <v>45629</v>
      </c>
      <c r="X638" s="81" t="s">
        <v>373</v>
      </c>
      <c r="Y638" s="99" t="s">
        <v>520</v>
      </c>
      <c r="Z638" s="69"/>
      <c r="AA638" s="34">
        <v>1</v>
      </c>
      <c r="AB638" s="34">
        <v>1</v>
      </c>
      <c r="AC638" s="35">
        <v>3750000</v>
      </c>
      <c r="AD638" s="40" t="s">
        <v>2894</v>
      </c>
      <c r="AE638" s="79">
        <v>2024</v>
      </c>
    </row>
    <row r="639" spans="1:31" ht="52" x14ac:dyDescent="0.35">
      <c r="A639" s="64" t="s">
        <v>301</v>
      </c>
      <c r="B639" s="70" t="s">
        <v>302</v>
      </c>
      <c r="C639" s="70" t="s">
        <v>2300</v>
      </c>
      <c r="D639" s="70" t="s">
        <v>526</v>
      </c>
      <c r="E639" s="66" t="s">
        <v>2244</v>
      </c>
      <c r="F639" s="95">
        <v>45628</v>
      </c>
      <c r="G639" s="65" t="s">
        <v>150</v>
      </c>
      <c r="H639" s="94" t="s">
        <v>2245</v>
      </c>
      <c r="I639" s="44">
        <v>3000000</v>
      </c>
      <c r="J639" s="97" t="s">
        <v>84</v>
      </c>
      <c r="K639" s="73">
        <v>900382488</v>
      </c>
      <c r="L639" s="65" t="s">
        <v>103</v>
      </c>
      <c r="M639" s="70" t="s">
        <v>2247</v>
      </c>
      <c r="N639" s="111" t="s">
        <v>357</v>
      </c>
      <c r="O639" s="3"/>
      <c r="P639" s="74">
        <f>+Tabla1513[[#This Row],[VALOR INICIAL DEL CONTRATO CON IVA]]+Tabla1513[[#This Row],[VALOR DE LAS ADICIONES CON IVA]]</f>
        <v>3000000</v>
      </c>
      <c r="Q639" s="45">
        <v>0</v>
      </c>
      <c r="R639" s="25" t="s">
        <v>357</v>
      </c>
      <c r="S639" s="4"/>
      <c r="T639" s="76" t="s">
        <v>357</v>
      </c>
      <c r="U639" s="95">
        <v>45629</v>
      </c>
      <c r="V639" s="95">
        <v>45629</v>
      </c>
      <c r="W639" s="95">
        <v>45629</v>
      </c>
      <c r="X639" s="81" t="s">
        <v>1373</v>
      </c>
      <c r="Y639" s="99" t="s">
        <v>520</v>
      </c>
      <c r="Z639" s="69"/>
      <c r="AA639" s="34">
        <v>1</v>
      </c>
      <c r="AB639" s="34">
        <v>1</v>
      </c>
      <c r="AC639" s="35">
        <v>3000000</v>
      </c>
      <c r="AD639" s="40" t="s">
        <v>2895</v>
      </c>
      <c r="AE639" s="79">
        <v>2024</v>
      </c>
    </row>
    <row r="640" spans="1:31" ht="39" x14ac:dyDescent="0.35">
      <c r="A640" s="64" t="s">
        <v>301</v>
      </c>
      <c r="B640" s="70" t="s">
        <v>302</v>
      </c>
      <c r="C640" s="70" t="s">
        <v>2301</v>
      </c>
      <c r="D640" s="70" t="s">
        <v>526</v>
      </c>
      <c r="E640" s="66" t="s">
        <v>2250</v>
      </c>
      <c r="F640" s="95">
        <v>45628</v>
      </c>
      <c r="G640" s="65" t="s">
        <v>150</v>
      </c>
      <c r="H640" s="94" t="s">
        <v>2251</v>
      </c>
      <c r="I640" s="44">
        <v>2995500</v>
      </c>
      <c r="J640" s="97" t="s">
        <v>84</v>
      </c>
      <c r="K640" s="73">
        <v>901586329</v>
      </c>
      <c r="L640" s="65" t="s">
        <v>85</v>
      </c>
      <c r="M640" s="70" t="s">
        <v>2254</v>
      </c>
      <c r="N640" s="111" t="s">
        <v>357</v>
      </c>
      <c r="O640" s="3"/>
      <c r="P640" s="74">
        <f>+Tabla1513[[#This Row],[VALOR INICIAL DEL CONTRATO CON IVA]]+Tabla1513[[#This Row],[VALOR DE LAS ADICIONES CON IVA]]</f>
        <v>2995500</v>
      </c>
      <c r="Q640" s="45">
        <v>0</v>
      </c>
      <c r="R640" s="25" t="s">
        <v>357</v>
      </c>
      <c r="S640" s="4"/>
      <c r="T640" s="76" t="s">
        <v>357</v>
      </c>
      <c r="U640" s="95">
        <v>45629</v>
      </c>
      <c r="V640" s="95">
        <v>45629</v>
      </c>
      <c r="W640" s="95">
        <v>45629</v>
      </c>
      <c r="X640" s="81" t="s">
        <v>1902</v>
      </c>
      <c r="Y640" s="99" t="s">
        <v>520</v>
      </c>
      <c r="Z640" s="69"/>
      <c r="AA640" s="34">
        <v>0</v>
      </c>
      <c r="AB640" s="34">
        <v>0</v>
      </c>
      <c r="AC640" s="35">
        <v>0</v>
      </c>
      <c r="AD640" s="40" t="s">
        <v>2896</v>
      </c>
      <c r="AE640" s="79">
        <v>2024</v>
      </c>
    </row>
    <row r="641" spans="1:31" ht="43.5" x14ac:dyDescent="0.35">
      <c r="A641" s="64" t="s">
        <v>301</v>
      </c>
      <c r="B641" s="70" t="s">
        <v>302</v>
      </c>
      <c r="C641" s="70" t="s">
        <v>2300</v>
      </c>
      <c r="D641" s="70" t="s">
        <v>526</v>
      </c>
      <c r="E641" s="66" t="s">
        <v>2262</v>
      </c>
      <c r="F641" s="95">
        <v>45628</v>
      </c>
      <c r="G641" s="70" t="s">
        <v>150</v>
      </c>
      <c r="H641" s="94" t="s">
        <v>2660</v>
      </c>
      <c r="I641" s="44">
        <v>5950000</v>
      </c>
      <c r="J641" s="97" t="s">
        <v>84</v>
      </c>
      <c r="K641" s="73">
        <v>900382488</v>
      </c>
      <c r="L641" s="112" t="s">
        <v>103</v>
      </c>
      <c r="M641" s="113" t="s">
        <v>2247</v>
      </c>
      <c r="N641" s="111" t="s">
        <v>357</v>
      </c>
      <c r="O641" s="3"/>
      <c r="P641" s="74">
        <f>+Tabla1513[[#This Row],[VALOR INICIAL DEL CONTRATO CON IVA]]+Tabla1513[[#This Row],[VALOR DE LAS ADICIONES CON IVA]]</f>
        <v>5950000</v>
      </c>
      <c r="Q641" s="45">
        <v>0</v>
      </c>
      <c r="R641" s="25" t="s">
        <v>357</v>
      </c>
      <c r="S641" s="4"/>
      <c r="T641" s="76" t="s">
        <v>357</v>
      </c>
      <c r="U641" s="95">
        <v>45631</v>
      </c>
      <c r="V641" s="95">
        <v>45631</v>
      </c>
      <c r="W641" s="98">
        <v>45631</v>
      </c>
      <c r="X641" s="81" t="s">
        <v>1373</v>
      </c>
      <c r="Y641" s="99" t="s">
        <v>520</v>
      </c>
      <c r="Z641" s="69"/>
      <c r="AA641" s="34">
        <v>1</v>
      </c>
      <c r="AB641" s="34">
        <v>1</v>
      </c>
      <c r="AC641" s="35">
        <v>5950000</v>
      </c>
      <c r="AD641" s="40" t="s">
        <v>2897</v>
      </c>
      <c r="AE641" s="79">
        <v>2024</v>
      </c>
    </row>
    <row r="642" spans="1:31" ht="52" x14ac:dyDescent="0.35">
      <c r="A642" s="64" t="s">
        <v>301</v>
      </c>
      <c r="B642" s="70" t="s">
        <v>302</v>
      </c>
      <c r="C642" s="70" t="s">
        <v>1883</v>
      </c>
      <c r="D642" s="70" t="s">
        <v>526</v>
      </c>
      <c r="E642" s="66" t="s">
        <v>2263</v>
      </c>
      <c r="F642" s="95">
        <v>45627</v>
      </c>
      <c r="G642" s="70" t="s">
        <v>150</v>
      </c>
      <c r="H642" s="94" t="s">
        <v>2652</v>
      </c>
      <c r="I642" s="44">
        <v>2500000</v>
      </c>
      <c r="J642" s="97" t="s">
        <v>96</v>
      </c>
      <c r="K642" s="73">
        <v>30415067</v>
      </c>
      <c r="L642" s="65"/>
      <c r="M642" s="70" t="s">
        <v>2653</v>
      </c>
      <c r="N642" s="111" t="s">
        <v>357</v>
      </c>
      <c r="O642" s="3"/>
      <c r="P642" s="74">
        <f>+Tabla1513[[#This Row],[VALOR INICIAL DEL CONTRATO CON IVA]]+Tabla1513[[#This Row],[VALOR DE LAS ADICIONES CON IVA]]</f>
        <v>2500000</v>
      </c>
      <c r="Q642" s="45">
        <v>1</v>
      </c>
      <c r="R642" s="25" t="s">
        <v>357</v>
      </c>
      <c r="S642" s="4"/>
      <c r="T642" s="76" t="s">
        <v>357</v>
      </c>
      <c r="U642" s="95">
        <v>45629</v>
      </c>
      <c r="V642" s="95">
        <v>45629</v>
      </c>
      <c r="W642" s="98">
        <v>45629</v>
      </c>
      <c r="X642" s="81" t="s">
        <v>331</v>
      </c>
      <c r="Y642" s="99" t="s">
        <v>520</v>
      </c>
      <c r="Z642" s="69"/>
      <c r="AA642" s="34">
        <v>1</v>
      </c>
      <c r="AB642" s="34">
        <v>1</v>
      </c>
      <c r="AC642" s="35">
        <v>2500000</v>
      </c>
      <c r="AD642" s="40" t="s">
        <v>2898</v>
      </c>
      <c r="AE642" s="79">
        <v>2024</v>
      </c>
    </row>
    <row r="643" spans="1:31" ht="39" x14ac:dyDescent="0.35">
      <c r="A643" s="64" t="s">
        <v>301</v>
      </c>
      <c r="B643" s="70" t="s">
        <v>302</v>
      </c>
      <c r="C643" s="70" t="s">
        <v>2099</v>
      </c>
      <c r="D643" s="70" t="s">
        <v>526</v>
      </c>
      <c r="E643" s="66" t="s">
        <v>2173</v>
      </c>
      <c r="F643" s="95">
        <v>45629</v>
      </c>
      <c r="G643" s="65" t="s">
        <v>150</v>
      </c>
      <c r="H643" s="94" t="s">
        <v>2174</v>
      </c>
      <c r="I643" s="44">
        <v>3500000</v>
      </c>
      <c r="J643" s="97" t="s">
        <v>96</v>
      </c>
      <c r="K643" s="73">
        <v>73073771</v>
      </c>
      <c r="L643" s="65"/>
      <c r="M643" s="70" t="s">
        <v>2178</v>
      </c>
      <c r="N643" s="111" t="s">
        <v>357</v>
      </c>
      <c r="O643" s="3"/>
      <c r="P643" s="74">
        <f>+Tabla1513[[#This Row],[VALOR INICIAL DEL CONTRATO CON IVA]]+Tabla1513[[#This Row],[VALOR DE LAS ADICIONES CON IVA]]</f>
        <v>3500000</v>
      </c>
      <c r="Q643" s="45">
        <v>0</v>
      </c>
      <c r="R643" s="25" t="s">
        <v>357</v>
      </c>
      <c r="S643" s="4"/>
      <c r="T643" s="76" t="s">
        <v>357</v>
      </c>
      <c r="U643" s="95">
        <v>45629</v>
      </c>
      <c r="V643" s="95">
        <v>45629</v>
      </c>
      <c r="W643" s="95">
        <v>45629</v>
      </c>
      <c r="X643" s="81" t="s">
        <v>2102</v>
      </c>
      <c r="Y643" s="99" t="s">
        <v>520</v>
      </c>
      <c r="Z643" s="69"/>
      <c r="AA643" s="34">
        <v>1</v>
      </c>
      <c r="AB643" s="34">
        <v>1</v>
      </c>
      <c r="AC643" s="35">
        <v>3500000</v>
      </c>
      <c r="AD643" s="40" t="s">
        <v>2899</v>
      </c>
      <c r="AE643" s="79">
        <v>2024</v>
      </c>
    </row>
    <row r="644" spans="1:31" ht="65" x14ac:dyDescent="0.35">
      <c r="A644" s="64" t="s">
        <v>301</v>
      </c>
      <c r="B644" s="70" t="s">
        <v>302</v>
      </c>
      <c r="C644" s="70" t="s">
        <v>921</v>
      </c>
      <c r="D644" s="70" t="s">
        <v>993</v>
      </c>
      <c r="E644" s="66" t="s">
        <v>2175</v>
      </c>
      <c r="F644" s="95">
        <v>45629</v>
      </c>
      <c r="G644" s="65" t="s">
        <v>150</v>
      </c>
      <c r="H644" s="94" t="s">
        <v>2176</v>
      </c>
      <c r="I644" s="44">
        <v>1250000</v>
      </c>
      <c r="J644" s="97" t="s">
        <v>96</v>
      </c>
      <c r="K644" s="73">
        <v>1006501084</v>
      </c>
      <c r="L644" s="65"/>
      <c r="M644" s="70" t="s">
        <v>2179</v>
      </c>
      <c r="N644" s="111" t="s">
        <v>357</v>
      </c>
      <c r="O644" s="3"/>
      <c r="P644" s="74">
        <f>+Tabla1513[[#This Row],[VALOR INICIAL DEL CONTRATO CON IVA]]+Tabla1513[[#This Row],[VALOR DE LAS ADICIONES CON IVA]]</f>
        <v>1250000</v>
      </c>
      <c r="Q644" s="45">
        <v>0</v>
      </c>
      <c r="R644" s="25" t="s">
        <v>357</v>
      </c>
      <c r="S644" s="4"/>
      <c r="T644" s="76" t="s">
        <v>357</v>
      </c>
      <c r="U644" s="95">
        <v>45629</v>
      </c>
      <c r="V644" s="95">
        <v>45629</v>
      </c>
      <c r="W644" s="95">
        <v>45629</v>
      </c>
      <c r="X644" s="81" t="s">
        <v>1377</v>
      </c>
      <c r="Y644" s="99" t="s">
        <v>520</v>
      </c>
      <c r="Z644" s="69"/>
      <c r="AA644" s="34">
        <v>1</v>
      </c>
      <c r="AB644" s="34">
        <v>1</v>
      </c>
      <c r="AC644" s="35">
        <v>1250000</v>
      </c>
      <c r="AD644" s="40" t="s">
        <v>2900</v>
      </c>
      <c r="AE644" s="79">
        <v>2024</v>
      </c>
    </row>
    <row r="645" spans="1:31" ht="39" x14ac:dyDescent="0.35">
      <c r="A645" s="64" t="s">
        <v>301</v>
      </c>
      <c r="B645" s="70" t="s">
        <v>302</v>
      </c>
      <c r="C645" s="70" t="s">
        <v>1861</v>
      </c>
      <c r="D645" s="70" t="s">
        <v>526</v>
      </c>
      <c r="E645" s="66" t="s">
        <v>2171</v>
      </c>
      <c r="F645" s="95">
        <v>45628</v>
      </c>
      <c r="G645" s="65" t="s">
        <v>150</v>
      </c>
      <c r="H645" s="94" t="s">
        <v>2172</v>
      </c>
      <c r="I645" s="44">
        <v>2500000</v>
      </c>
      <c r="J645" s="97" t="s">
        <v>96</v>
      </c>
      <c r="K645" s="73">
        <v>12973056</v>
      </c>
      <c r="L645" s="65"/>
      <c r="M645" s="70" t="s">
        <v>1019</v>
      </c>
      <c r="N645" s="111" t="s">
        <v>357</v>
      </c>
      <c r="O645" s="3"/>
      <c r="P645" s="74">
        <f>+Tabla1513[[#This Row],[VALOR INICIAL DEL CONTRATO CON IVA]]+Tabla1513[[#This Row],[VALOR DE LAS ADICIONES CON IVA]]</f>
        <v>2500000</v>
      </c>
      <c r="Q645" s="45">
        <v>0</v>
      </c>
      <c r="R645" s="25" t="s">
        <v>357</v>
      </c>
      <c r="S645" s="4"/>
      <c r="T645" s="76" t="s">
        <v>357</v>
      </c>
      <c r="U645" s="95">
        <v>45629</v>
      </c>
      <c r="V645" s="95">
        <v>45629</v>
      </c>
      <c r="W645" s="95">
        <v>45629</v>
      </c>
      <c r="X645" s="81" t="s">
        <v>2129</v>
      </c>
      <c r="Y645" s="99" t="s">
        <v>520</v>
      </c>
      <c r="Z645" s="69"/>
      <c r="AA645" s="34">
        <v>1</v>
      </c>
      <c r="AB645" s="34">
        <v>1</v>
      </c>
      <c r="AC645" s="35">
        <v>2500000</v>
      </c>
      <c r="AD645" s="40" t="s">
        <v>2901</v>
      </c>
      <c r="AE645" s="79">
        <v>2024</v>
      </c>
    </row>
    <row r="646" spans="1:31" ht="29" x14ac:dyDescent="0.35">
      <c r="A646" s="64" t="s">
        <v>301</v>
      </c>
      <c r="B646" s="70" t="s">
        <v>302</v>
      </c>
      <c r="C646" s="70" t="s">
        <v>2304</v>
      </c>
      <c r="D646" s="70" t="s">
        <v>993</v>
      </c>
      <c r="E646" s="66" t="s">
        <v>2264</v>
      </c>
      <c r="F646" s="95">
        <v>45629</v>
      </c>
      <c r="G646" s="70" t="s">
        <v>150</v>
      </c>
      <c r="H646" s="94" t="s">
        <v>2654</v>
      </c>
      <c r="I646" s="44">
        <v>1890000</v>
      </c>
      <c r="J646" s="97" t="s">
        <v>84</v>
      </c>
      <c r="K646" s="73">
        <v>901419780</v>
      </c>
      <c r="L646" s="114" t="s">
        <v>2657</v>
      </c>
      <c r="M646" s="70" t="s">
        <v>2658</v>
      </c>
      <c r="N646" s="111" t="s">
        <v>357</v>
      </c>
      <c r="O646" s="3"/>
      <c r="P646" s="74">
        <f>+Tabla1513[[#This Row],[VALOR INICIAL DEL CONTRATO CON IVA]]+Tabla1513[[#This Row],[VALOR DE LAS ADICIONES CON IVA]]</f>
        <v>1890000</v>
      </c>
      <c r="Q646" s="45">
        <v>1</v>
      </c>
      <c r="R646" s="25" t="s">
        <v>357</v>
      </c>
      <c r="S646" s="4"/>
      <c r="T646" s="76" t="s">
        <v>357</v>
      </c>
      <c r="U646" s="95">
        <v>45629</v>
      </c>
      <c r="V646" s="95">
        <v>45629</v>
      </c>
      <c r="W646" s="95">
        <v>45629</v>
      </c>
      <c r="X646" s="81" t="s">
        <v>328</v>
      </c>
      <c r="Y646" s="99" t="s">
        <v>520</v>
      </c>
      <c r="Z646" s="69"/>
      <c r="AA646" s="34">
        <v>1</v>
      </c>
      <c r="AB646" s="34">
        <v>1</v>
      </c>
      <c r="AC646" s="35">
        <v>1890000</v>
      </c>
      <c r="AD646" s="40" t="s">
        <v>2902</v>
      </c>
      <c r="AE646" s="79">
        <v>2024</v>
      </c>
    </row>
    <row r="647" spans="1:31" ht="43.5" x14ac:dyDescent="0.35">
      <c r="A647" s="64" t="s">
        <v>301</v>
      </c>
      <c r="B647" s="70" t="s">
        <v>302</v>
      </c>
      <c r="C647" s="70" t="s">
        <v>1769</v>
      </c>
      <c r="D647" s="70" t="s">
        <v>526</v>
      </c>
      <c r="E647" s="66" t="s">
        <v>2182</v>
      </c>
      <c r="F647" s="95">
        <v>45628</v>
      </c>
      <c r="G647" s="65" t="s">
        <v>150</v>
      </c>
      <c r="H647" s="94" t="s">
        <v>2185</v>
      </c>
      <c r="I647" s="44">
        <v>2500000</v>
      </c>
      <c r="J647" s="97" t="s">
        <v>96</v>
      </c>
      <c r="K647" s="73">
        <v>40444738</v>
      </c>
      <c r="L647" s="65"/>
      <c r="M647" s="70" t="s">
        <v>2187</v>
      </c>
      <c r="N647" s="111" t="s">
        <v>357</v>
      </c>
      <c r="O647" s="3"/>
      <c r="P647" s="74">
        <f>+Tabla1513[[#This Row],[VALOR INICIAL DEL CONTRATO CON IVA]]+Tabla1513[[#This Row],[VALOR DE LAS ADICIONES CON IVA]]</f>
        <v>2500000</v>
      </c>
      <c r="Q647" s="45">
        <v>5</v>
      </c>
      <c r="R647" s="25" t="s">
        <v>357</v>
      </c>
      <c r="S647" s="4"/>
      <c r="T647" s="76" t="s">
        <v>357</v>
      </c>
      <c r="U647" s="95">
        <v>45628</v>
      </c>
      <c r="V647" s="95">
        <v>45633</v>
      </c>
      <c r="W647" s="95">
        <v>45633</v>
      </c>
      <c r="X647" s="81" t="s">
        <v>1419</v>
      </c>
      <c r="Y647" s="99" t="s">
        <v>520</v>
      </c>
      <c r="Z647" s="69"/>
      <c r="AA647" s="34">
        <v>1</v>
      </c>
      <c r="AB647" s="34">
        <v>1</v>
      </c>
      <c r="AC647" s="35">
        <v>2500000</v>
      </c>
      <c r="AD647" s="40" t="s">
        <v>2903</v>
      </c>
      <c r="AE647" s="79">
        <v>2024</v>
      </c>
    </row>
    <row r="648" spans="1:31" ht="39" x14ac:dyDescent="0.35">
      <c r="A648" s="64" t="s">
        <v>301</v>
      </c>
      <c r="B648" s="70" t="s">
        <v>302</v>
      </c>
      <c r="C648" s="70" t="s">
        <v>1884</v>
      </c>
      <c r="D648" s="70" t="s">
        <v>993</v>
      </c>
      <c r="E648" s="66" t="s">
        <v>2180</v>
      </c>
      <c r="F648" s="95">
        <v>45628</v>
      </c>
      <c r="G648" s="65" t="s">
        <v>150</v>
      </c>
      <c r="H648" s="94" t="s">
        <v>2181</v>
      </c>
      <c r="I648" s="44">
        <v>1000000</v>
      </c>
      <c r="J648" s="97" t="s">
        <v>96</v>
      </c>
      <c r="K648" s="73">
        <v>17596837</v>
      </c>
      <c r="L648" s="65"/>
      <c r="M648" s="70" t="s">
        <v>1005</v>
      </c>
      <c r="N648" s="111" t="s">
        <v>357</v>
      </c>
      <c r="O648" s="3"/>
      <c r="P648" s="74">
        <f>+Tabla1513[[#This Row],[VALOR INICIAL DEL CONTRATO CON IVA]]+Tabla1513[[#This Row],[VALOR DE LAS ADICIONES CON IVA]]</f>
        <v>1000000</v>
      </c>
      <c r="Q648" s="45">
        <v>0</v>
      </c>
      <c r="R648" s="25" t="s">
        <v>357</v>
      </c>
      <c r="S648" s="4"/>
      <c r="T648" s="76" t="s">
        <v>357</v>
      </c>
      <c r="U648" s="95">
        <v>45629</v>
      </c>
      <c r="V648" s="95">
        <v>45629</v>
      </c>
      <c r="W648" s="95">
        <v>45629</v>
      </c>
      <c r="X648" s="81" t="s">
        <v>1903</v>
      </c>
      <c r="Y648" s="99" t="s">
        <v>520</v>
      </c>
      <c r="Z648" s="69"/>
      <c r="AA648" s="34">
        <v>1</v>
      </c>
      <c r="AB648" s="34">
        <v>1</v>
      </c>
      <c r="AC648" s="35">
        <v>1000000</v>
      </c>
      <c r="AD648" s="40" t="s">
        <v>2904</v>
      </c>
      <c r="AE648" s="79">
        <v>2024</v>
      </c>
    </row>
    <row r="649" spans="1:31" ht="52" x14ac:dyDescent="0.35">
      <c r="A649" s="64" t="s">
        <v>301</v>
      </c>
      <c r="B649" s="70" t="s">
        <v>302</v>
      </c>
      <c r="C649" s="70" t="s">
        <v>2157</v>
      </c>
      <c r="D649" s="70" t="s">
        <v>993</v>
      </c>
      <c r="E649" s="66" t="s">
        <v>2184</v>
      </c>
      <c r="F649" s="95">
        <v>45598</v>
      </c>
      <c r="G649" s="65" t="s">
        <v>150</v>
      </c>
      <c r="H649" s="94" t="s">
        <v>2186</v>
      </c>
      <c r="I649" s="44">
        <v>1487000</v>
      </c>
      <c r="J649" s="97" t="s">
        <v>96</v>
      </c>
      <c r="K649" s="73">
        <v>1102839999</v>
      </c>
      <c r="L649" s="65"/>
      <c r="M649" s="70" t="s">
        <v>1021</v>
      </c>
      <c r="N649" s="111" t="s">
        <v>357</v>
      </c>
      <c r="O649" s="3"/>
      <c r="P649" s="74">
        <f>+Tabla1513[[#This Row],[VALOR INICIAL DEL CONTRATO CON IVA]]+Tabla1513[[#This Row],[VALOR DE LAS ADICIONES CON IVA]]</f>
        <v>1487000</v>
      </c>
      <c r="Q649" s="45">
        <v>0</v>
      </c>
      <c r="R649" s="25" t="s">
        <v>357</v>
      </c>
      <c r="S649" s="4"/>
      <c r="T649" s="76" t="s">
        <v>357</v>
      </c>
      <c r="U649" s="95">
        <v>45628</v>
      </c>
      <c r="V649" s="95">
        <v>45628</v>
      </c>
      <c r="W649" s="95">
        <v>45628</v>
      </c>
      <c r="X649" s="81" t="s">
        <v>2159</v>
      </c>
      <c r="Y649" s="99" t="s">
        <v>520</v>
      </c>
      <c r="Z649" s="69"/>
      <c r="AA649" s="34">
        <v>1</v>
      </c>
      <c r="AB649" s="34">
        <v>1</v>
      </c>
      <c r="AC649" s="35">
        <v>1487000</v>
      </c>
      <c r="AD649" s="40" t="s">
        <v>2905</v>
      </c>
      <c r="AE649" s="79">
        <v>2024</v>
      </c>
    </row>
    <row r="650" spans="1:31" ht="52" x14ac:dyDescent="0.35">
      <c r="A650" s="64" t="s">
        <v>301</v>
      </c>
      <c r="B650" s="70" t="s">
        <v>302</v>
      </c>
      <c r="C650" s="70" t="s">
        <v>1861</v>
      </c>
      <c r="D650" s="70" t="s">
        <v>526</v>
      </c>
      <c r="E650" s="66" t="s">
        <v>2183</v>
      </c>
      <c r="F650" s="95">
        <v>45630</v>
      </c>
      <c r="G650" s="65" t="s">
        <v>150</v>
      </c>
      <c r="H650" s="94" t="s">
        <v>2186</v>
      </c>
      <c r="I650" s="44">
        <v>4550000</v>
      </c>
      <c r="J650" s="97" t="s">
        <v>96</v>
      </c>
      <c r="K650" s="73">
        <v>37083718</v>
      </c>
      <c r="L650" s="65"/>
      <c r="M650" s="70" t="s">
        <v>2128</v>
      </c>
      <c r="N650" s="111" t="s">
        <v>357</v>
      </c>
      <c r="O650" s="3"/>
      <c r="P650" s="74">
        <f>+Tabla1513[[#This Row],[VALOR INICIAL DEL CONTRATO CON IVA]]+Tabla1513[[#This Row],[VALOR DE LAS ADICIONES CON IVA]]</f>
        <v>4550000</v>
      </c>
      <c r="Q650" s="45">
        <v>0</v>
      </c>
      <c r="R650" s="25" t="s">
        <v>357</v>
      </c>
      <c r="S650" s="4"/>
      <c r="T650" s="76" t="s">
        <v>357</v>
      </c>
      <c r="U650" s="95">
        <v>45630</v>
      </c>
      <c r="V650" s="95">
        <v>45630</v>
      </c>
      <c r="W650" s="95">
        <v>45630</v>
      </c>
      <c r="X650" s="81" t="s">
        <v>2129</v>
      </c>
      <c r="Y650" s="99" t="s">
        <v>520</v>
      </c>
      <c r="Z650" s="69"/>
      <c r="AA650" s="34">
        <v>1</v>
      </c>
      <c r="AB650" s="34">
        <v>1</v>
      </c>
      <c r="AC650" s="35">
        <v>4450000</v>
      </c>
      <c r="AD650" s="40" t="s">
        <v>2906</v>
      </c>
      <c r="AE650" s="79">
        <v>2024</v>
      </c>
    </row>
    <row r="651" spans="1:31" ht="52" x14ac:dyDescent="0.35">
      <c r="A651" s="64" t="s">
        <v>301</v>
      </c>
      <c r="B651" s="70" t="s">
        <v>302</v>
      </c>
      <c r="C651" s="70" t="s">
        <v>1769</v>
      </c>
      <c r="D651" s="70" t="s">
        <v>526</v>
      </c>
      <c r="E651" s="66" t="s">
        <v>2188</v>
      </c>
      <c r="F651" s="95">
        <v>45630</v>
      </c>
      <c r="G651" s="65" t="s">
        <v>150</v>
      </c>
      <c r="H651" s="94" t="s">
        <v>2190</v>
      </c>
      <c r="I651" s="44">
        <v>3786100</v>
      </c>
      <c r="J651" s="97" t="s">
        <v>84</v>
      </c>
      <c r="K651" s="73">
        <v>900569385</v>
      </c>
      <c r="L651" s="65" t="s">
        <v>120</v>
      </c>
      <c r="M651" s="70" t="s">
        <v>1448</v>
      </c>
      <c r="N651" s="111" t="s">
        <v>357</v>
      </c>
      <c r="O651" s="3"/>
      <c r="P651" s="74">
        <f>+Tabla1513[[#This Row],[VALOR INICIAL DEL CONTRATO CON IVA]]+Tabla1513[[#This Row],[VALOR DE LAS ADICIONES CON IVA]]</f>
        <v>3786100</v>
      </c>
      <c r="Q651" s="45">
        <v>8</v>
      </c>
      <c r="R651" s="25" t="s">
        <v>357</v>
      </c>
      <c r="S651" s="4"/>
      <c r="T651" s="76" t="s">
        <v>357</v>
      </c>
      <c r="U651" s="95">
        <v>45631</v>
      </c>
      <c r="V651" s="95">
        <v>45639</v>
      </c>
      <c r="W651" s="95">
        <v>45639</v>
      </c>
      <c r="X651" s="81" t="s">
        <v>1419</v>
      </c>
      <c r="Y651" s="99" t="s">
        <v>520</v>
      </c>
      <c r="Z651" s="69"/>
      <c r="AA651" s="34">
        <v>1</v>
      </c>
      <c r="AB651" s="34">
        <v>1</v>
      </c>
      <c r="AC651" s="35">
        <v>3786100</v>
      </c>
      <c r="AD651" s="40" t="s">
        <v>2907</v>
      </c>
      <c r="AE651" s="79">
        <v>2024</v>
      </c>
    </row>
    <row r="652" spans="1:31" ht="52" x14ac:dyDescent="0.35">
      <c r="A652" s="64" t="s">
        <v>301</v>
      </c>
      <c r="B652" s="70" t="s">
        <v>302</v>
      </c>
      <c r="C652" s="70" t="s">
        <v>921</v>
      </c>
      <c r="D652" s="70" t="s">
        <v>526</v>
      </c>
      <c r="E652" s="66" t="s">
        <v>2189</v>
      </c>
      <c r="F652" s="95">
        <v>45631</v>
      </c>
      <c r="G652" s="65" t="s">
        <v>113</v>
      </c>
      <c r="H652" s="94" t="s">
        <v>2299</v>
      </c>
      <c r="I652" s="44">
        <v>26729780</v>
      </c>
      <c r="J652" s="97" t="s">
        <v>96</v>
      </c>
      <c r="K652" s="73">
        <v>17639492</v>
      </c>
      <c r="L652" s="65"/>
      <c r="M652" s="70" t="s">
        <v>2195</v>
      </c>
      <c r="N652" s="111" t="s">
        <v>357</v>
      </c>
      <c r="O652" s="3"/>
      <c r="P652" s="74">
        <f>+Tabla1513[[#This Row],[VALOR INICIAL DEL CONTRATO CON IVA]]+Tabla1513[[#This Row],[VALOR DE LAS ADICIONES CON IVA]]</f>
        <v>26729780</v>
      </c>
      <c r="Q652" s="45">
        <v>19</v>
      </c>
      <c r="R652" s="25" t="s">
        <v>357</v>
      </c>
      <c r="S652" s="4"/>
      <c r="T652" s="76" t="s">
        <v>357</v>
      </c>
      <c r="U652" s="95">
        <v>45631</v>
      </c>
      <c r="V652" s="95">
        <v>45650</v>
      </c>
      <c r="W652" s="95">
        <v>45650</v>
      </c>
      <c r="X652" s="81" t="s">
        <v>1377</v>
      </c>
      <c r="Y652" s="99" t="s">
        <v>520</v>
      </c>
      <c r="Z652" s="69"/>
      <c r="AA652" s="34">
        <v>1</v>
      </c>
      <c r="AB652" s="34">
        <v>1</v>
      </c>
      <c r="AC652" s="35">
        <v>26729780</v>
      </c>
      <c r="AD652" s="40" t="s">
        <v>2908</v>
      </c>
      <c r="AE652" s="79">
        <v>2024</v>
      </c>
    </row>
    <row r="653" spans="1:31" ht="65" x14ac:dyDescent="0.35">
      <c r="A653" s="64" t="s">
        <v>301</v>
      </c>
      <c r="B653" s="70" t="s">
        <v>302</v>
      </c>
      <c r="C653" s="70" t="s">
        <v>1772</v>
      </c>
      <c r="D653" s="70" t="s">
        <v>526</v>
      </c>
      <c r="E653" s="66" t="s">
        <v>2191</v>
      </c>
      <c r="F653" s="95">
        <v>45632</v>
      </c>
      <c r="G653" s="65" t="s">
        <v>150</v>
      </c>
      <c r="H653" s="94" t="s">
        <v>2193</v>
      </c>
      <c r="I653" s="44">
        <v>10500000</v>
      </c>
      <c r="J653" s="97" t="s">
        <v>96</v>
      </c>
      <c r="K653" s="73">
        <v>1128425751</v>
      </c>
      <c r="L653" s="65"/>
      <c r="M653" s="70" t="s">
        <v>2196</v>
      </c>
      <c r="N653" s="111" t="s">
        <v>357</v>
      </c>
      <c r="O653" s="3"/>
      <c r="P653" s="74">
        <f>+Tabla1513[[#This Row],[VALOR INICIAL DEL CONTRATO CON IVA]]+Tabla1513[[#This Row],[VALOR DE LAS ADICIONES CON IVA]]</f>
        <v>10500000</v>
      </c>
      <c r="Q653" s="45">
        <v>0</v>
      </c>
      <c r="R653" s="25" t="s">
        <v>357</v>
      </c>
      <c r="S653" s="4"/>
      <c r="T653" s="76" t="s">
        <v>357</v>
      </c>
      <c r="U653" s="95">
        <v>45632</v>
      </c>
      <c r="V653" s="95">
        <v>45632</v>
      </c>
      <c r="W653" s="95">
        <v>45632</v>
      </c>
      <c r="X653" s="81" t="s">
        <v>344</v>
      </c>
      <c r="Y653" s="99" t="s">
        <v>520</v>
      </c>
      <c r="Z653" s="69"/>
      <c r="AA653" s="34">
        <v>1</v>
      </c>
      <c r="AB653" s="34">
        <v>0.82</v>
      </c>
      <c r="AC653" s="35">
        <v>8650000</v>
      </c>
      <c r="AD653" s="40" t="s">
        <v>2909</v>
      </c>
      <c r="AE653" s="79">
        <v>2024</v>
      </c>
    </row>
    <row r="654" spans="1:31" ht="29" x14ac:dyDescent="0.35">
      <c r="A654" s="64" t="s">
        <v>301</v>
      </c>
      <c r="B654" s="70" t="s">
        <v>302</v>
      </c>
      <c r="C654" s="70" t="s">
        <v>2304</v>
      </c>
      <c r="D654" s="70" t="s">
        <v>526</v>
      </c>
      <c r="E654" s="66" t="s">
        <v>2192</v>
      </c>
      <c r="F654" s="95">
        <v>45632</v>
      </c>
      <c r="G654" s="65" t="s">
        <v>150</v>
      </c>
      <c r="H654" s="94" t="s">
        <v>2194</v>
      </c>
      <c r="I654" s="44">
        <v>3606429</v>
      </c>
      <c r="J654" s="97" t="s">
        <v>84</v>
      </c>
      <c r="K654" s="73">
        <v>901585151</v>
      </c>
      <c r="L654" s="65" t="s">
        <v>97</v>
      </c>
      <c r="M654" s="70" t="s">
        <v>2197</v>
      </c>
      <c r="N654" s="111" t="s">
        <v>357</v>
      </c>
      <c r="O654" s="3"/>
      <c r="P654" s="74">
        <f>+Tabla1513[[#This Row],[VALOR INICIAL DEL CONTRATO CON IVA]]+Tabla1513[[#This Row],[VALOR DE LAS ADICIONES CON IVA]]</f>
        <v>3606429</v>
      </c>
      <c r="Q654" s="45">
        <v>0</v>
      </c>
      <c r="R654" s="25" t="s">
        <v>357</v>
      </c>
      <c r="S654" s="4"/>
      <c r="T654" s="76" t="s">
        <v>357</v>
      </c>
      <c r="U654" s="95">
        <v>45632</v>
      </c>
      <c r="V654" s="95">
        <v>45632</v>
      </c>
      <c r="W654" s="95">
        <v>45632</v>
      </c>
      <c r="X654" s="81" t="s">
        <v>328</v>
      </c>
      <c r="Y654" s="99" t="s">
        <v>520</v>
      </c>
      <c r="Z654" s="69"/>
      <c r="AA654" s="34">
        <v>1</v>
      </c>
      <c r="AB654" s="34">
        <v>1</v>
      </c>
      <c r="AC654" s="35">
        <v>3606429</v>
      </c>
      <c r="AD654" s="40" t="s">
        <v>2910</v>
      </c>
      <c r="AE654" s="79">
        <v>2024</v>
      </c>
    </row>
    <row r="655" spans="1:31" ht="65" x14ac:dyDescent="0.35">
      <c r="A655" s="64" t="s">
        <v>301</v>
      </c>
      <c r="B655" s="70" t="s">
        <v>302</v>
      </c>
      <c r="C655" s="70" t="s">
        <v>1774</v>
      </c>
      <c r="D655" s="70" t="s">
        <v>993</v>
      </c>
      <c r="E655" s="66" t="s">
        <v>2198</v>
      </c>
      <c r="F655" s="95">
        <v>45628</v>
      </c>
      <c r="G655" s="65" t="s">
        <v>150</v>
      </c>
      <c r="H655" s="94" t="s">
        <v>2199</v>
      </c>
      <c r="I655" s="44">
        <v>1044790</v>
      </c>
      <c r="J655" s="97" t="s">
        <v>96</v>
      </c>
      <c r="K655" s="73">
        <v>12552821</v>
      </c>
      <c r="L655" s="65"/>
      <c r="M655" s="70" t="s">
        <v>2139</v>
      </c>
      <c r="N655" s="111" t="s">
        <v>357</v>
      </c>
      <c r="O655" s="3"/>
      <c r="P655" s="74">
        <f>+Tabla1513[[#This Row],[VALOR INICIAL DEL CONTRATO CON IVA]]+Tabla1513[[#This Row],[VALOR DE LAS ADICIONES CON IVA]]</f>
        <v>1044790</v>
      </c>
      <c r="Q655" s="45">
        <v>8</v>
      </c>
      <c r="R655" s="25" t="s">
        <v>357</v>
      </c>
      <c r="S655" s="4"/>
      <c r="T655" s="76" t="s">
        <v>357</v>
      </c>
      <c r="U655" s="95">
        <v>45628</v>
      </c>
      <c r="V655" s="95">
        <v>45636</v>
      </c>
      <c r="W655" s="95">
        <v>45636</v>
      </c>
      <c r="X655" s="81" t="s">
        <v>2140</v>
      </c>
      <c r="Y655" s="99" t="s">
        <v>639</v>
      </c>
      <c r="Z655" s="69">
        <v>45635</v>
      </c>
      <c r="AA655" s="34">
        <v>1</v>
      </c>
      <c r="AB655" s="34">
        <v>1</v>
      </c>
      <c r="AC655" s="35">
        <v>1044790</v>
      </c>
      <c r="AD655" s="40" t="s">
        <v>2911</v>
      </c>
      <c r="AE655" s="79">
        <v>2024</v>
      </c>
    </row>
    <row r="656" spans="1:31" ht="65" x14ac:dyDescent="0.35">
      <c r="A656" s="64" t="s">
        <v>301</v>
      </c>
      <c r="B656" s="70" t="s">
        <v>302</v>
      </c>
      <c r="C656" s="70" t="s">
        <v>921</v>
      </c>
      <c r="D656" s="70" t="s">
        <v>993</v>
      </c>
      <c r="E656" s="66" t="s">
        <v>2204</v>
      </c>
      <c r="F656" s="95">
        <v>45636</v>
      </c>
      <c r="G656" s="65" t="s">
        <v>150</v>
      </c>
      <c r="H656" s="94" t="s">
        <v>2207</v>
      </c>
      <c r="I656" s="44">
        <v>1111150</v>
      </c>
      <c r="J656" s="97" t="s">
        <v>84</v>
      </c>
      <c r="K656" s="73">
        <v>800120677</v>
      </c>
      <c r="L656" s="65" t="s">
        <v>97</v>
      </c>
      <c r="M656" s="70" t="s">
        <v>1415</v>
      </c>
      <c r="N656" s="111" t="s">
        <v>357</v>
      </c>
      <c r="O656" s="3"/>
      <c r="P656" s="74">
        <f>+Tabla1513[[#This Row],[VALOR INICIAL DEL CONTRATO CON IVA]]+Tabla1513[[#This Row],[VALOR DE LAS ADICIONES CON IVA]]</f>
        <v>1111150</v>
      </c>
      <c r="Q656" s="45">
        <v>5</v>
      </c>
      <c r="R656" s="25" t="s">
        <v>357</v>
      </c>
      <c r="S656" s="4"/>
      <c r="T656" s="76" t="s">
        <v>357</v>
      </c>
      <c r="U656" s="95">
        <v>45636</v>
      </c>
      <c r="V656" s="95">
        <v>45641</v>
      </c>
      <c r="W656" s="95">
        <v>45641</v>
      </c>
      <c r="X656" s="81" t="s">
        <v>1377</v>
      </c>
      <c r="Y656" s="99" t="s">
        <v>520</v>
      </c>
      <c r="Z656" s="69"/>
      <c r="AA656" s="34">
        <v>1</v>
      </c>
      <c r="AB656" s="34">
        <v>1</v>
      </c>
      <c r="AC656" s="35">
        <v>1111150</v>
      </c>
      <c r="AD656" s="40" t="s">
        <v>2912</v>
      </c>
      <c r="AE656" s="79">
        <v>2024</v>
      </c>
    </row>
    <row r="657" spans="1:31" ht="52" x14ac:dyDescent="0.35">
      <c r="A657" s="64" t="s">
        <v>301</v>
      </c>
      <c r="B657" s="70" t="s">
        <v>302</v>
      </c>
      <c r="C657" s="70" t="s">
        <v>2300</v>
      </c>
      <c r="D657" s="70" t="s">
        <v>526</v>
      </c>
      <c r="E657" s="66" t="s">
        <v>2252</v>
      </c>
      <c r="F657" s="95">
        <v>45637</v>
      </c>
      <c r="G657" s="70" t="s">
        <v>150</v>
      </c>
      <c r="H657" s="94" t="s">
        <v>2661</v>
      </c>
      <c r="I657" s="44">
        <v>2640000</v>
      </c>
      <c r="J657" s="97" t="s">
        <v>96</v>
      </c>
      <c r="K657" s="73">
        <v>2230635</v>
      </c>
      <c r="L657" s="65"/>
      <c r="M657" s="70" t="s">
        <v>2667</v>
      </c>
      <c r="N657" s="111" t="s">
        <v>357</v>
      </c>
      <c r="O657" s="3"/>
      <c r="P657" s="74">
        <f>+Tabla1513[[#This Row],[VALOR INICIAL DEL CONTRATO CON IVA]]+Tabla1513[[#This Row],[VALOR DE LAS ADICIONES CON IVA]]</f>
        <v>2640000</v>
      </c>
      <c r="Q657" s="45">
        <v>9</v>
      </c>
      <c r="R657" s="25" t="s">
        <v>357</v>
      </c>
      <c r="S657" s="4"/>
      <c r="T657" s="76" t="s">
        <v>357</v>
      </c>
      <c r="U657" s="95">
        <v>45637</v>
      </c>
      <c r="V657" s="95">
        <v>45646</v>
      </c>
      <c r="W657" s="98">
        <v>45646</v>
      </c>
      <c r="X657" s="81" t="s">
        <v>1373</v>
      </c>
      <c r="Y657" s="99" t="s">
        <v>520</v>
      </c>
      <c r="Z657" s="69"/>
      <c r="AA657" s="34">
        <v>1</v>
      </c>
      <c r="AB657" s="34">
        <v>1</v>
      </c>
      <c r="AC657" s="35">
        <v>2640000</v>
      </c>
      <c r="AD657" s="40" t="s">
        <v>2913</v>
      </c>
      <c r="AE657" s="79">
        <v>2024</v>
      </c>
    </row>
    <row r="658" spans="1:31" ht="117" x14ac:dyDescent="0.35">
      <c r="A658" s="64" t="s">
        <v>301</v>
      </c>
      <c r="B658" s="70" t="s">
        <v>302</v>
      </c>
      <c r="C658" s="70" t="s">
        <v>1772</v>
      </c>
      <c r="D658" s="70" t="s">
        <v>526</v>
      </c>
      <c r="E658" s="66" t="s">
        <v>2200</v>
      </c>
      <c r="F658" s="95">
        <v>45636</v>
      </c>
      <c r="G658" s="65" t="s">
        <v>142</v>
      </c>
      <c r="H658" s="94" t="s">
        <v>2201</v>
      </c>
      <c r="I658" s="44">
        <v>2975000</v>
      </c>
      <c r="J658" s="97" t="s">
        <v>84</v>
      </c>
      <c r="K658" s="73">
        <v>900263903</v>
      </c>
      <c r="L658" s="65" t="s">
        <v>123</v>
      </c>
      <c r="M658" s="70" t="s">
        <v>1023</v>
      </c>
      <c r="N658" s="111" t="s">
        <v>357</v>
      </c>
      <c r="O658" s="3"/>
      <c r="P658" s="74">
        <f>+Tabla1513[[#This Row],[VALOR INICIAL DEL CONTRATO CON IVA]]+Tabla1513[[#This Row],[VALOR DE LAS ADICIONES CON IVA]]</f>
        <v>2975000</v>
      </c>
      <c r="Q658" s="45">
        <v>21</v>
      </c>
      <c r="R658" s="25" t="s">
        <v>357</v>
      </c>
      <c r="S658" s="4"/>
      <c r="T658" s="76" t="s">
        <v>357</v>
      </c>
      <c r="U658" s="95">
        <v>45636</v>
      </c>
      <c r="V658" s="95">
        <v>45657</v>
      </c>
      <c r="W658" s="95">
        <v>45657</v>
      </c>
      <c r="X658" s="81" t="s">
        <v>344</v>
      </c>
      <c r="Y658" s="99" t="s">
        <v>520</v>
      </c>
      <c r="Z658" s="69"/>
      <c r="AA658" s="34">
        <v>1</v>
      </c>
      <c r="AB658" s="34">
        <v>1</v>
      </c>
      <c r="AC658" s="35">
        <v>2975000</v>
      </c>
      <c r="AD658" s="40" t="s">
        <v>2914</v>
      </c>
      <c r="AE658" s="79">
        <v>2024</v>
      </c>
    </row>
    <row r="659" spans="1:31" ht="43.5" x14ac:dyDescent="0.35">
      <c r="A659" s="64" t="s">
        <v>301</v>
      </c>
      <c r="B659" s="70" t="s">
        <v>302</v>
      </c>
      <c r="C659" s="70" t="s">
        <v>1767</v>
      </c>
      <c r="D659" s="70" t="s">
        <v>526</v>
      </c>
      <c r="E659" s="66" t="s">
        <v>2202</v>
      </c>
      <c r="F659" s="95">
        <v>45615</v>
      </c>
      <c r="G659" s="65" t="s">
        <v>150</v>
      </c>
      <c r="H659" s="94" t="s">
        <v>2203</v>
      </c>
      <c r="I659" s="44">
        <v>4188135</v>
      </c>
      <c r="J659" s="97" t="s">
        <v>84</v>
      </c>
      <c r="K659" s="73">
        <v>891800238</v>
      </c>
      <c r="L659" s="65" t="s">
        <v>91</v>
      </c>
      <c r="M659" s="70" t="s">
        <v>2205</v>
      </c>
      <c r="N659" s="111" t="s">
        <v>357</v>
      </c>
      <c r="O659" s="3"/>
      <c r="P659" s="74">
        <f>+Tabla1513[[#This Row],[VALOR INICIAL DEL CONTRATO CON IVA]]+Tabla1513[[#This Row],[VALOR DE LAS ADICIONES CON IVA]]</f>
        <v>4188135</v>
      </c>
      <c r="Q659" s="45">
        <v>0</v>
      </c>
      <c r="R659" s="25" t="s">
        <v>357</v>
      </c>
      <c r="S659" s="4"/>
      <c r="T659" s="76" t="s">
        <v>357</v>
      </c>
      <c r="U659" s="95">
        <v>45617</v>
      </c>
      <c r="V659" s="95">
        <v>45617</v>
      </c>
      <c r="W659" s="95">
        <v>45617</v>
      </c>
      <c r="X659" s="81" t="s">
        <v>2206</v>
      </c>
      <c r="Y659" s="99" t="s">
        <v>520</v>
      </c>
      <c r="Z659" s="69"/>
      <c r="AA659" s="34">
        <v>1</v>
      </c>
      <c r="AB659" s="34">
        <v>1</v>
      </c>
      <c r="AC659" s="35">
        <v>4188135</v>
      </c>
      <c r="AD659" s="40" t="s">
        <v>2915</v>
      </c>
      <c r="AE659" s="79">
        <v>2024</v>
      </c>
    </row>
    <row r="660" spans="1:31" ht="78" x14ac:dyDescent="0.35">
      <c r="A660" s="64" t="s">
        <v>301</v>
      </c>
      <c r="B660" s="70" t="s">
        <v>302</v>
      </c>
      <c r="C660" s="70" t="s">
        <v>2126</v>
      </c>
      <c r="D660" s="70" t="s">
        <v>993</v>
      </c>
      <c r="E660" s="66" t="s">
        <v>2208</v>
      </c>
      <c r="F660" s="95">
        <v>45637</v>
      </c>
      <c r="G660" s="65" t="s">
        <v>150</v>
      </c>
      <c r="H660" s="94" t="s">
        <v>2217</v>
      </c>
      <c r="I660" s="44">
        <v>2370000</v>
      </c>
      <c r="J660" s="97" t="s">
        <v>96</v>
      </c>
      <c r="K660" s="73">
        <v>1050037517</v>
      </c>
      <c r="L660" s="65"/>
      <c r="M660" s="70" t="s">
        <v>2214</v>
      </c>
      <c r="N660" s="111" t="s">
        <v>357</v>
      </c>
      <c r="O660" s="3"/>
      <c r="P660" s="74">
        <f>+Tabla1513[[#This Row],[VALOR INICIAL DEL CONTRATO CON IVA]]+Tabla1513[[#This Row],[VALOR DE LAS ADICIONES CON IVA]]</f>
        <v>2370000</v>
      </c>
      <c r="Q660" s="45">
        <v>13</v>
      </c>
      <c r="R660" s="25" t="s">
        <v>357</v>
      </c>
      <c r="S660" s="4"/>
      <c r="T660" s="76" t="s">
        <v>357</v>
      </c>
      <c r="U660" s="95">
        <v>45637</v>
      </c>
      <c r="V660" s="95">
        <v>45650</v>
      </c>
      <c r="W660" s="95">
        <v>45650</v>
      </c>
      <c r="X660" s="81" t="s">
        <v>1020</v>
      </c>
      <c r="Y660" s="99" t="s">
        <v>520</v>
      </c>
      <c r="Z660" s="69"/>
      <c r="AA660" s="34">
        <v>1</v>
      </c>
      <c r="AB660" s="34">
        <v>1</v>
      </c>
      <c r="AC660" s="35">
        <v>2370000</v>
      </c>
      <c r="AD660" s="40" t="s">
        <v>2916</v>
      </c>
      <c r="AE660" s="79">
        <v>2024</v>
      </c>
    </row>
    <row r="661" spans="1:31" ht="78" x14ac:dyDescent="0.35">
      <c r="A661" s="64" t="s">
        <v>301</v>
      </c>
      <c r="B661" s="70" t="s">
        <v>302</v>
      </c>
      <c r="C661" s="70" t="s">
        <v>921</v>
      </c>
      <c r="D661" s="70" t="s">
        <v>526</v>
      </c>
      <c r="E661" s="66" t="s">
        <v>2209</v>
      </c>
      <c r="F661" s="95">
        <v>45638</v>
      </c>
      <c r="G661" s="65" t="s">
        <v>150</v>
      </c>
      <c r="H661" s="94" t="s">
        <v>2212</v>
      </c>
      <c r="I661" s="44">
        <v>10708000</v>
      </c>
      <c r="J661" s="97" t="s">
        <v>96</v>
      </c>
      <c r="K661" s="73">
        <v>1117507890</v>
      </c>
      <c r="L661" s="65"/>
      <c r="M661" s="70" t="s">
        <v>2215</v>
      </c>
      <c r="N661" s="111" t="s">
        <v>357</v>
      </c>
      <c r="O661" s="3"/>
      <c r="P661" s="74">
        <f>+Tabla1513[[#This Row],[VALOR INICIAL DEL CONTRATO CON IVA]]+Tabla1513[[#This Row],[VALOR DE LAS ADICIONES CON IVA]]</f>
        <v>10708000</v>
      </c>
      <c r="Q661" s="45">
        <v>11</v>
      </c>
      <c r="R661" s="25" t="s">
        <v>357</v>
      </c>
      <c r="S661" s="4"/>
      <c r="T661" s="76" t="s">
        <v>357</v>
      </c>
      <c r="U661" s="95">
        <v>45638</v>
      </c>
      <c r="V661" s="95">
        <v>45649</v>
      </c>
      <c r="W661" s="95">
        <v>45649</v>
      </c>
      <c r="X661" s="81" t="s">
        <v>1377</v>
      </c>
      <c r="Y661" s="99" t="s">
        <v>520</v>
      </c>
      <c r="Z661" s="69"/>
      <c r="AA661" s="34">
        <v>1</v>
      </c>
      <c r="AB661" s="34">
        <v>0</v>
      </c>
      <c r="AC661" s="35">
        <v>10708000</v>
      </c>
      <c r="AD661" s="40" t="s">
        <v>2917</v>
      </c>
      <c r="AE661" s="79">
        <v>2024</v>
      </c>
    </row>
    <row r="662" spans="1:31" ht="43.5" x14ac:dyDescent="0.35">
      <c r="A662" s="64" t="s">
        <v>301</v>
      </c>
      <c r="B662" s="70" t="s">
        <v>302</v>
      </c>
      <c r="C662" s="70" t="s">
        <v>2099</v>
      </c>
      <c r="D662" s="70" t="s">
        <v>526</v>
      </c>
      <c r="E662" s="66" t="s">
        <v>2210</v>
      </c>
      <c r="F662" s="95">
        <v>45639</v>
      </c>
      <c r="G662" s="65" t="s">
        <v>150</v>
      </c>
      <c r="H662" s="94" t="s">
        <v>2213</v>
      </c>
      <c r="I662" s="44">
        <v>12015617</v>
      </c>
      <c r="J662" s="97" t="s">
        <v>84</v>
      </c>
      <c r="K662" s="73">
        <v>830500729</v>
      </c>
      <c r="L662" s="65" t="s">
        <v>117</v>
      </c>
      <c r="M662" s="70" t="s">
        <v>1027</v>
      </c>
      <c r="N662" s="111" t="s">
        <v>357</v>
      </c>
      <c r="O662" s="3"/>
      <c r="P662" s="74">
        <f>+Tabla1513[[#This Row],[VALOR INICIAL DEL CONTRATO CON IVA]]+Tabla1513[[#This Row],[VALOR DE LAS ADICIONES CON IVA]]</f>
        <v>12015617</v>
      </c>
      <c r="Q662" s="45">
        <v>0</v>
      </c>
      <c r="R662" s="25" t="s">
        <v>357</v>
      </c>
      <c r="S662" s="4"/>
      <c r="T662" s="76" t="s">
        <v>357</v>
      </c>
      <c r="U662" s="95">
        <v>45639</v>
      </c>
      <c r="V662" s="95">
        <v>45639</v>
      </c>
      <c r="W662" s="95">
        <v>45639</v>
      </c>
      <c r="X662" s="81" t="s">
        <v>2216</v>
      </c>
      <c r="Y662" s="99" t="s">
        <v>520</v>
      </c>
      <c r="Z662" s="69"/>
      <c r="AA662" s="34">
        <v>1</v>
      </c>
      <c r="AB662" s="34">
        <v>1</v>
      </c>
      <c r="AC662" s="35">
        <v>12015617</v>
      </c>
      <c r="AD662" s="40" t="s">
        <v>2918</v>
      </c>
      <c r="AE662" s="79">
        <v>2024</v>
      </c>
    </row>
    <row r="663" spans="1:31" ht="39" x14ac:dyDescent="0.35">
      <c r="A663" s="64" t="s">
        <v>301</v>
      </c>
      <c r="B663" s="70" t="s">
        <v>302</v>
      </c>
      <c r="C663" s="70" t="s">
        <v>1861</v>
      </c>
      <c r="D663" s="70" t="s">
        <v>993</v>
      </c>
      <c r="E663" s="66" t="s">
        <v>2211</v>
      </c>
      <c r="F663" s="95">
        <v>45639</v>
      </c>
      <c r="G663" s="65" t="s">
        <v>150</v>
      </c>
      <c r="H663" s="94" t="s">
        <v>2218</v>
      </c>
      <c r="I663" s="44">
        <v>1140000</v>
      </c>
      <c r="J663" s="97" t="s">
        <v>84</v>
      </c>
      <c r="K663" s="73">
        <v>891200153</v>
      </c>
      <c r="L663" s="65" t="s">
        <v>91</v>
      </c>
      <c r="M663" s="70" t="s">
        <v>1867</v>
      </c>
      <c r="N663" s="111" t="s">
        <v>357</v>
      </c>
      <c r="O663" s="3"/>
      <c r="P663" s="74">
        <f>+Tabla1513[[#This Row],[VALOR INICIAL DEL CONTRATO CON IVA]]+Tabla1513[[#This Row],[VALOR DE LAS ADICIONES CON IVA]]</f>
        <v>1140000</v>
      </c>
      <c r="Q663" s="45">
        <v>4</v>
      </c>
      <c r="R663" s="25" t="s">
        <v>357</v>
      </c>
      <c r="S663" s="4"/>
      <c r="T663" s="76" t="s">
        <v>357</v>
      </c>
      <c r="U663" s="95">
        <v>45640</v>
      </c>
      <c r="V663" s="95">
        <v>45644</v>
      </c>
      <c r="W663" s="95">
        <v>45644</v>
      </c>
      <c r="X663" s="81" t="s">
        <v>2129</v>
      </c>
      <c r="Y663" s="99" t="s">
        <v>520</v>
      </c>
      <c r="Z663" s="69"/>
      <c r="AA663" s="34">
        <v>1</v>
      </c>
      <c r="AB663" s="34">
        <v>1</v>
      </c>
      <c r="AC663" s="35">
        <v>0</v>
      </c>
      <c r="AD663" s="40" t="s">
        <v>2919</v>
      </c>
      <c r="AE663" s="79">
        <v>2024</v>
      </c>
    </row>
    <row r="664" spans="1:31" ht="52" x14ac:dyDescent="0.35">
      <c r="A664" s="64" t="s">
        <v>301</v>
      </c>
      <c r="B664" s="70" t="s">
        <v>302</v>
      </c>
      <c r="C664" s="70" t="s">
        <v>1861</v>
      </c>
      <c r="D664" s="70" t="s">
        <v>993</v>
      </c>
      <c r="E664" s="66" t="s">
        <v>2219</v>
      </c>
      <c r="F664" s="95">
        <v>45642</v>
      </c>
      <c r="G664" s="65" t="s">
        <v>142</v>
      </c>
      <c r="H664" s="94" t="s">
        <v>2222</v>
      </c>
      <c r="I664" s="44">
        <v>150000</v>
      </c>
      <c r="J664" s="97" t="s">
        <v>84</v>
      </c>
      <c r="K664" s="73">
        <v>891200153</v>
      </c>
      <c r="L664" s="65" t="s">
        <v>91</v>
      </c>
      <c r="M664" s="70" t="s">
        <v>1867</v>
      </c>
      <c r="N664" s="111" t="s">
        <v>357</v>
      </c>
      <c r="O664" s="3"/>
      <c r="P664" s="74">
        <f>+Tabla1513[[#This Row],[VALOR INICIAL DEL CONTRATO CON IVA]]+Tabla1513[[#This Row],[VALOR DE LAS ADICIONES CON IVA]]</f>
        <v>150000</v>
      </c>
      <c r="Q664" s="45">
        <v>1</v>
      </c>
      <c r="R664" s="25" t="s">
        <v>357</v>
      </c>
      <c r="S664" s="4"/>
      <c r="T664" s="76" t="s">
        <v>357</v>
      </c>
      <c r="U664" s="95">
        <v>45643</v>
      </c>
      <c r="V664" s="95">
        <v>45644</v>
      </c>
      <c r="W664" s="95">
        <v>45644</v>
      </c>
      <c r="X664" s="81" t="s">
        <v>2129</v>
      </c>
      <c r="Y664" s="99" t="s">
        <v>520</v>
      </c>
      <c r="Z664" s="69"/>
      <c r="AA664" s="34">
        <v>1</v>
      </c>
      <c r="AB664" s="34">
        <v>1</v>
      </c>
      <c r="AC664" s="35">
        <v>0</v>
      </c>
      <c r="AD664" s="40" t="s">
        <v>2920</v>
      </c>
      <c r="AE664" s="79">
        <v>2024</v>
      </c>
    </row>
    <row r="665" spans="1:31" ht="39" x14ac:dyDescent="0.35">
      <c r="A665" s="64" t="s">
        <v>301</v>
      </c>
      <c r="B665" s="70" t="s">
        <v>302</v>
      </c>
      <c r="C665" s="70" t="s">
        <v>2301</v>
      </c>
      <c r="D665" s="70" t="s">
        <v>526</v>
      </c>
      <c r="E665" s="66" t="s">
        <v>2253</v>
      </c>
      <c r="F665" s="95">
        <v>45637</v>
      </c>
      <c r="G665" s="70" t="s">
        <v>150</v>
      </c>
      <c r="H665" s="94" t="s">
        <v>2251</v>
      </c>
      <c r="I665" s="44">
        <v>5717000</v>
      </c>
      <c r="J665" s="97" t="s">
        <v>84</v>
      </c>
      <c r="K665" s="73">
        <v>901586329</v>
      </c>
      <c r="L665" s="65" t="s">
        <v>85</v>
      </c>
      <c r="M665" s="70" t="s">
        <v>2254</v>
      </c>
      <c r="N665" s="111" t="s">
        <v>357</v>
      </c>
      <c r="O665" s="3"/>
      <c r="P665" s="74">
        <f>+Tabla1513[[#This Row],[VALOR INICIAL DEL CONTRATO CON IVA]]+Tabla1513[[#This Row],[VALOR DE LAS ADICIONES CON IVA]]</f>
        <v>5717000</v>
      </c>
      <c r="Q665" s="45">
        <v>0</v>
      </c>
      <c r="R665" s="25" t="s">
        <v>357</v>
      </c>
      <c r="S665" s="4"/>
      <c r="T665" s="76" t="s">
        <v>357</v>
      </c>
      <c r="U665" s="95">
        <v>45638</v>
      </c>
      <c r="V665" s="95">
        <v>45638</v>
      </c>
      <c r="W665" s="98">
        <v>45638</v>
      </c>
      <c r="X665" s="81" t="s">
        <v>1902</v>
      </c>
      <c r="Y665" s="99" t="s">
        <v>520</v>
      </c>
      <c r="Z665" s="69"/>
      <c r="AA665" s="34">
        <v>0</v>
      </c>
      <c r="AB665" s="34">
        <v>0</v>
      </c>
      <c r="AC665" s="35">
        <v>0</v>
      </c>
      <c r="AD665" s="40" t="s">
        <v>2921</v>
      </c>
      <c r="AE665" s="79">
        <v>2024</v>
      </c>
    </row>
    <row r="666" spans="1:31" ht="39" x14ac:dyDescent="0.35">
      <c r="A666" s="64" t="s">
        <v>301</v>
      </c>
      <c r="B666" s="70" t="s">
        <v>302</v>
      </c>
      <c r="C666" s="70" t="s">
        <v>1861</v>
      </c>
      <c r="D666" s="70" t="s">
        <v>993</v>
      </c>
      <c r="E666" s="66" t="s">
        <v>2221</v>
      </c>
      <c r="F666" s="95">
        <v>45642</v>
      </c>
      <c r="G666" s="65" t="s">
        <v>113</v>
      </c>
      <c r="H666" s="94" t="s">
        <v>2224</v>
      </c>
      <c r="I666" s="44">
        <v>540000</v>
      </c>
      <c r="J666" s="97" t="s">
        <v>84</v>
      </c>
      <c r="K666" s="73">
        <v>891200153</v>
      </c>
      <c r="L666" s="65" t="s">
        <v>91</v>
      </c>
      <c r="M666" s="70" t="s">
        <v>1867</v>
      </c>
      <c r="N666" s="111" t="s">
        <v>357</v>
      </c>
      <c r="O666" s="3"/>
      <c r="P666" s="74">
        <f>+Tabla1513[[#This Row],[VALOR INICIAL DEL CONTRATO CON IVA]]+Tabla1513[[#This Row],[VALOR DE LAS ADICIONES CON IVA]]</f>
        <v>540000</v>
      </c>
      <c r="Q666" s="45">
        <v>0</v>
      </c>
      <c r="R666" s="25" t="s">
        <v>357</v>
      </c>
      <c r="S666" s="4"/>
      <c r="T666" s="76" t="s">
        <v>357</v>
      </c>
      <c r="U666" s="95">
        <v>45644</v>
      </c>
      <c r="V666" s="95">
        <v>45644</v>
      </c>
      <c r="W666" s="95">
        <v>45644</v>
      </c>
      <c r="X666" s="81" t="s">
        <v>2129</v>
      </c>
      <c r="Y666" s="99" t="s">
        <v>520</v>
      </c>
      <c r="Z666" s="69"/>
      <c r="AA666" s="34">
        <v>1</v>
      </c>
      <c r="AB666" s="34">
        <v>1</v>
      </c>
      <c r="AC666" s="35">
        <v>0</v>
      </c>
      <c r="AD666" s="40" t="s">
        <v>2922</v>
      </c>
      <c r="AE666" s="79">
        <v>2024</v>
      </c>
    </row>
    <row r="667" spans="1:31" ht="52" x14ac:dyDescent="0.35">
      <c r="A667" s="64" t="s">
        <v>301</v>
      </c>
      <c r="B667" s="70" t="s">
        <v>302</v>
      </c>
      <c r="C667" s="70" t="s">
        <v>1767</v>
      </c>
      <c r="D667" s="70" t="s">
        <v>526</v>
      </c>
      <c r="E667" s="66" t="s">
        <v>2220</v>
      </c>
      <c r="F667" s="95">
        <v>45625</v>
      </c>
      <c r="G667" s="65" t="s">
        <v>150</v>
      </c>
      <c r="H667" s="94" t="s">
        <v>2223</v>
      </c>
      <c r="I667" s="44">
        <v>3000000</v>
      </c>
      <c r="J667" s="97" t="s">
        <v>84</v>
      </c>
      <c r="K667" s="73">
        <v>901529750</v>
      </c>
      <c r="L667" s="65" t="s">
        <v>114</v>
      </c>
      <c r="M667" s="70" t="s">
        <v>2227</v>
      </c>
      <c r="N667" s="111" t="s">
        <v>357</v>
      </c>
      <c r="O667" s="3"/>
      <c r="P667" s="74">
        <f>+Tabla1513[[#This Row],[VALOR INICIAL DEL CONTRATO CON IVA]]+Tabla1513[[#This Row],[VALOR DE LAS ADICIONES CON IVA]]</f>
        <v>3000000</v>
      </c>
      <c r="Q667" s="45">
        <v>0</v>
      </c>
      <c r="R667" s="25" t="s">
        <v>357</v>
      </c>
      <c r="S667" s="4"/>
      <c r="T667" s="76" t="s">
        <v>357</v>
      </c>
      <c r="U667" s="95">
        <v>45629</v>
      </c>
      <c r="V667" s="95">
        <v>45629</v>
      </c>
      <c r="W667" s="95">
        <v>45629</v>
      </c>
      <c r="X667" s="81" t="s">
        <v>995</v>
      </c>
      <c r="Y667" s="99" t="s">
        <v>520</v>
      </c>
      <c r="Z667" s="69"/>
      <c r="AA667" s="34">
        <v>1</v>
      </c>
      <c r="AB667" s="34">
        <v>1</v>
      </c>
      <c r="AC667" s="35">
        <v>3000000</v>
      </c>
      <c r="AD667" s="40" t="s">
        <v>2923</v>
      </c>
      <c r="AE667" s="79">
        <v>2024</v>
      </c>
    </row>
    <row r="668" spans="1:31" ht="130" x14ac:dyDescent="0.35">
      <c r="A668" s="64" t="s">
        <v>301</v>
      </c>
      <c r="B668" s="70" t="s">
        <v>302</v>
      </c>
      <c r="C668" s="70" t="s">
        <v>2300</v>
      </c>
      <c r="D668" s="70" t="s">
        <v>526</v>
      </c>
      <c r="E668" s="66" t="s">
        <v>2257</v>
      </c>
      <c r="F668" s="95">
        <v>45649</v>
      </c>
      <c r="G668" s="70" t="s">
        <v>150</v>
      </c>
      <c r="H668" s="94" t="s">
        <v>2662</v>
      </c>
      <c r="I668" s="44">
        <v>47058794</v>
      </c>
      <c r="J668" s="97" t="s">
        <v>84</v>
      </c>
      <c r="K668" s="73">
        <v>800228515</v>
      </c>
      <c r="L668" s="65" t="s">
        <v>103</v>
      </c>
      <c r="M668" s="70" t="s">
        <v>2665</v>
      </c>
      <c r="N668" s="111" t="s">
        <v>357</v>
      </c>
      <c r="O668" s="3"/>
      <c r="P668" s="74">
        <f>+Tabla1513[[#This Row],[VALOR INICIAL DEL CONTRATO CON IVA]]+Tabla1513[[#This Row],[VALOR DE LAS ADICIONES CON IVA]]</f>
        <v>47058794</v>
      </c>
      <c r="Q668" s="45">
        <v>20</v>
      </c>
      <c r="R668" s="25" t="s">
        <v>357</v>
      </c>
      <c r="S668" s="4"/>
      <c r="T668" s="76" t="s">
        <v>357</v>
      </c>
      <c r="U668" s="95">
        <v>45649</v>
      </c>
      <c r="V668" s="95">
        <v>45669</v>
      </c>
      <c r="W668" s="98">
        <v>45669</v>
      </c>
      <c r="X668" s="81" t="s">
        <v>1373</v>
      </c>
      <c r="Y668" s="99" t="s">
        <v>308</v>
      </c>
      <c r="Z668" s="69"/>
      <c r="AA668" s="34">
        <v>0</v>
      </c>
      <c r="AB668" s="34">
        <v>0</v>
      </c>
      <c r="AC668" s="35">
        <v>0</v>
      </c>
      <c r="AD668" s="40" t="s">
        <v>2924</v>
      </c>
      <c r="AE668" s="79">
        <v>2024</v>
      </c>
    </row>
    <row r="669" spans="1:31" ht="43.5" x14ac:dyDescent="0.35">
      <c r="A669" s="64" t="s">
        <v>301</v>
      </c>
      <c r="B669" s="70" t="s">
        <v>302</v>
      </c>
      <c r="C669" s="70" t="s">
        <v>2300</v>
      </c>
      <c r="D669" s="70" t="s">
        <v>526</v>
      </c>
      <c r="E669" s="66" t="s">
        <v>2225</v>
      </c>
      <c r="F669" s="95">
        <v>45649</v>
      </c>
      <c r="G669" s="65" t="s">
        <v>142</v>
      </c>
      <c r="H669" s="94" t="s">
        <v>2226</v>
      </c>
      <c r="I669" s="44">
        <v>64995718</v>
      </c>
      <c r="J669" s="97" t="s">
        <v>84</v>
      </c>
      <c r="K669" s="73">
        <v>900689675</v>
      </c>
      <c r="L669" s="65" t="s">
        <v>103</v>
      </c>
      <c r="M669" s="70" t="s">
        <v>1806</v>
      </c>
      <c r="N669" s="111" t="s">
        <v>357</v>
      </c>
      <c r="O669" s="3"/>
      <c r="P669" s="74">
        <f>+Tabla1513[[#This Row],[VALOR INICIAL DEL CONTRATO CON IVA]]+Tabla1513[[#This Row],[VALOR DE LAS ADICIONES CON IVA]]</f>
        <v>64995718</v>
      </c>
      <c r="Q669" s="45">
        <v>30</v>
      </c>
      <c r="R669" s="25" t="s">
        <v>357</v>
      </c>
      <c r="S669" s="4"/>
      <c r="T669" s="76" t="s">
        <v>357</v>
      </c>
      <c r="U669" s="95">
        <v>45649</v>
      </c>
      <c r="V669" s="95">
        <v>45679</v>
      </c>
      <c r="W669" s="95">
        <v>45679</v>
      </c>
      <c r="X669" s="81" t="s">
        <v>1373</v>
      </c>
      <c r="Y669" s="99" t="s">
        <v>308</v>
      </c>
      <c r="Z669" s="69"/>
      <c r="AA669" s="34">
        <v>0</v>
      </c>
      <c r="AB669" s="34">
        <v>0</v>
      </c>
      <c r="AC669" s="35">
        <v>0</v>
      </c>
      <c r="AD669" s="40" t="s">
        <v>2925</v>
      </c>
      <c r="AE669" s="79">
        <v>2024</v>
      </c>
    </row>
    <row r="670" spans="1:31" ht="65" x14ac:dyDescent="0.35">
      <c r="A670" s="64" t="s">
        <v>301</v>
      </c>
      <c r="B670" s="70" t="s">
        <v>302</v>
      </c>
      <c r="C670" s="70" t="s">
        <v>2300</v>
      </c>
      <c r="D670" s="70" t="s">
        <v>993</v>
      </c>
      <c r="E670" s="66" t="s">
        <v>2265</v>
      </c>
      <c r="F670" s="95">
        <v>45652</v>
      </c>
      <c r="G670" s="70" t="s">
        <v>142</v>
      </c>
      <c r="H670" s="94" t="s">
        <v>2655</v>
      </c>
      <c r="I670" s="44">
        <v>1266400</v>
      </c>
      <c r="J670" s="97" t="s">
        <v>96</v>
      </c>
      <c r="K670" s="73">
        <v>5822623</v>
      </c>
      <c r="L670" s="65"/>
      <c r="M670" s="70" t="s">
        <v>2659</v>
      </c>
      <c r="N670" s="111" t="s">
        <v>357</v>
      </c>
      <c r="O670" s="3"/>
      <c r="P670" s="74">
        <f>+Tabla1513[[#This Row],[VALOR INICIAL DEL CONTRATO CON IVA]]+Tabla1513[[#This Row],[VALOR DE LAS ADICIONES CON IVA]]</f>
        <v>1266400</v>
      </c>
      <c r="Q670" s="45">
        <v>4</v>
      </c>
      <c r="R670" s="25" t="s">
        <v>357</v>
      </c>
      <c r="S670" s="4"/>
      <c r="T670" s="76" t="s">
        <v>357</v>
      </c>
      <c r="U670" s="95">
        <v>45652</v>
      </c>
      <c r="V670" s="95">
        <v>45656</v>
      </c>
      <c r="W670" s="95">
        <v>45656</v>
      </c>
      <c r="X670" s="81" t="s">
        <v>1373</v>
      </c>
      <c r="Y670" s="99" t="s">
        <v>520</v>
      </c>
      <c r="Z670" s="69"/>
      <c r="AA670" s="34">
        <v>1</v>
      </c>
      <c r="AB670" s="34">
        <v>1</v>
      </c>
      <c r="AC670" s="35">
        <v>1266400</v>
      </c>
      <c r="AD670" s="40" t="s">
        <v>2926</v>
      </c>
      <c r="AE670" s="79">
        <v>2024</v>
      </c>
    </row>
    <row r="671" spans="1:31" ht="91" x14ac:dyDescent="0.35">
      <c r="A671" s="64" t="s">
        <v>301</v>
      </c>
      <c r="B671" s="70" t="s">
        <v>302</v>
      </c>
      <c r="C671" s="70" t="s">
        <v>2099</v>
      </c>
      <c r="D671" s="70" t="s">
        <v>526</v>
      </c>
      <c r="E671" s="66" t="s">
        <v>2228</v>
      </c>
      <c r="F671" s="95">
        <v>45649</v>
      </c>
      <c r="G671" s="65" t="s">
        <v>150</v>
      </c>
      <c r="H671" s="94" t="s">
        <v>2229</v>
      </c>
      <c r="I671" s="44">
        <v>10260780</v>
      </c>
      <c r="J671" s="97" t="s">
        <v>84</v>
      </c>
      <c r="K671" s="73">
        <v>901385008</v>
      </c>
      <c r="L671" s="65" t="s">
        <v>123</v>
      </c>
      <c r="M671" s="70" t="s">
        <v>1126</v>
      </c>
      <c r="N671" s="111" t="s">
        <v>357</v>
      </c>
      <c r="O671" s="3"/>
      <c r="P671" s="74">
        <f>+Tabla1513[[#This Row],[VALOR INICIAL DEL CONTRATO CON IVA]]+Tabla1513[[#This Row],[VALOR DE LAS ADICIONES CON IVA]]</f>
        <v>10260780</v>
      </c>
      <c r="Q671" s="45">
        <v>1</v>
      </c>
      <c r="R671" s="25" t="s">
        <v>357</v>
      </c>
      <c r="S671" s="4"/>
      <c r="T671" s="76" t="s">
        <v>357</v>
      </c>
      <c r="U671" s="95">
        <v>45649</v>
      </c>
      <c r="V671" s="95">
        <v>45650</v>
      </c>
      <c r="W671" s="95">
        <v>45650</v>
      </c>
      <c r="X671" s="81" t="s">
        <v>2216</v>
      </c>
      <c r="Y671" s="99" t="s">
        <v>520</v>
      </c>
      <c r="Z671" s="69"/>
      <c r="AA671" s="34">
        <v>1</v>
      </c>
      <c r="AB671" s="34">
        <v>1</v>
      </c>
      <c r="AC671" s="35">
        <v>10260780</v>
      </c>
      <c r="AD671" s="40" t="s">
        <v>2927</v>
      </c>
      <c r="AE671" s="79">
        <v>2024</v>
      </c>
    </row>
    <row r="672" spans="1:31" ht="89.5" customHeight="1" x14ac:dyDescent="0.35">
      <c r="A672" s="64" t="s">
        <v>301</v>
      </c>
      <c r="B672" s="70" t="s">
        <v>302</v>
      </c>
      <c r="C672" s="70" t="s">
        <v>1773</v>
      </c>
      <c r="D672" s="70" t="s">
        <v>993</v>
      </c>
      <c r="E672" s="66" t="s">
        <v>2306</v>
      </c>
      <c r="F672" s="95">
        <v>45650</v>
      </c>
      <c r="G672" s="65" t="s">
        <v>113</v>
      </c>
      <c r="H672" s="94" t="s">
        <v>2656</v>
      </c>
      <c r="I672" s="44">
        <v>1309000</v>
      </c>
      <c r="J672" s="97" t="s">
        <v>96</v>
      </c>
      <c r="K672" s="73">
        <v>91480357</v>
      </c>
      <c r="L672" s="65"/>
      <c r="M672" s="70" t="s">
        <v>1505</v>
      </c>
      <c r="N672" s="111" t="s">
        <v>357</v>
      </c>
      <c r="O672" s="3"/>
      <c r="P672" s="74">
        <f>+Tabla1513[[#This Row],[VALOR INICIAL DEL CONTRATO CON IVA]]+Tabla1513[[#This Row],[VALOR DE LAS ADICIONES CON IVA]]</f>
        <v>1309000</v>
      </c>
      <c r="Q672" s="45">
        <v>7</v>
      </c>
      <c r="R672" s="25" t="s">
        <v>357</v>
      </c>
      <c r="S672" s="4"/>
      <c r="T672" s="76" t="s">
        <v>357</v>
      </c>
      <c r="U672" s="95">
        <v>45650</v>
      </c>
      <c r="V672" s="95">
        <v>45657</v>
      </c>
      <c r="W672" s="95">
        <v>45657</v>
      </c>
      <c r="X672" s="81" t="s">
        <v>373</v>
      </c>
      <c r="Y672" s="99" t="s">
        <v>520</v>
      </c>
      <c r="Z672" s="69"/>
      <c r="AA672" s="34">
        <v>1</v>
      </c>
      <c r="AB672" s="34">
        <v>1</v>
      </c>
      <c r="AC672" s="35">
        <v>1100000</v>
      </c>
      <c r="AD672" s="40" t="s">
        <v>2928</v>
      </c>
      <c r="AE672" s="79">
        <v>2024</v>
      </c>
    </row>
    <row r="673" spans="1:31" ht="78" x14ac:dyDescent="0.35">
      <c r="A673" s="64" t="s">
        <v>301</v>
      </c>
      <c r="B673" s="70" t="s">
        <v>302</v>
      </c>
      <c r="C673" s="70" t="s">
        <v>2300</v>
      </c>
      <c r="D673" s="70" t="s">
        <v>526</v>
      </c>
      <c r="E673" s="66" t="s">
        <v>2258</v>
      </c>
      <c r="F673" s="95">
        <v>45652</v>
      </c>
      <c r="G673" s="65" t="s">
        <v>113</v>
      </c>
      <c r="H673" s="94" t="s">
        <v>2663</v>
      </c>
      <c r="I673" s="44">
        <v>13968393</v>
      </c>
      <c r="J673" s="97" t="s">
        <v>84</v>
      </c>
      <c r="K673" s="73">
        <v>901876951</v>
      </c>
      <c r="L673" s="65" t="s">
        <v>117</v>
      </c>
      <c r="M673" s="70" t="s">
        <v>2666</v>
      </c>
      <c r="N673" s="111" t="s">
        <v>357</v>
      </c>
      <c r="O673" s="3"/>
      <c r="P673" s="74">
        <f>+Tabla1513[[#This Row],[VALOR INICIAL DEL CONTRATO CON IVA]]+Tabla1513[[#This Row],[VALOR DE LAS ADICIONES CON IVA]]</f>
        <v>13968393</v>
      </c>
      <c r="Q673" s="45">
        <v>20</v>
      </c>
      <c r="R673" s="25" t="s">
        <v>357</v>
      </c>
      <c r="S673" s="4"/>
      <c r="T673" s="76" t="s">
        <v>357</v>
      </c>
      <c r="U673" s="95">
        <v>45652</v>
      </c>
      <c r="V673" s="95">
        <v>45672</v>
      </c>
      <c r="W673" s="98">
        <v>45672</v>
      </c>
      <c r="X673" s="81" t="s">
        <v>1373</v>
      </c>
      <c r="Y673" s="99" t="s">
        <v>308</v>
      </c>
      <c r="Z673" s="69"/>
      <c r="AA673" s="34">
        <v>1</v>
      </c>
      <c r="AB673" s="34">
        <v>1</v>
      </c>
      <c r="AC673" s="35">
        <v>0</v>
      </c>
      <c r="AD673" s="40" t="s">
        <v>2929</v>
      </c>
      <c r="AE673" s="79">
        <v>2024</v>
      </c>
    </row>
    <row r="674" spans="1:31" ht="52" x14ac:dyDescent="0.35">
      <c r="A674" s="64" t="s">
        <v>301</v>
      </c>
      <c r="B674" s="70" t="s">
        <v>302</v>
      </c>
      <c r="C674" s="70" t="s">
        <v>2259</v>
      </c>
      <c r="D674" s="70" t="s">
        <v>993</v>
      </c>
      <c r="E674" s="66" t="s">
        <v>2255</v>
      </c>
      <c r="F674" s="95">
        <v>45618</v>
      </c>
      <c r="G674" s="65" t="s">
        <v>150</v>
      </c>
      <c r="H674" s="94" t="s">
        <v>2256</v>
      </c>
      <c r="I674" s="44">
        <v>1649000</v>
      </c>
      <c r="J674" s="97" t="s">
        <v>84</v>
      </c>
      <c r="K674" s="73">
        <v>891600091</v>
      </c>
      <c r="L674" s="65" t="s">
        <v>120</v>
      </c>
      <c r="M674" s="70" t="s">
        <v>2261</v>
      </c>
      <c r="N674" s="111" t="s">
        <v>357</v>
      </c>
      <c r="O674" s="3"/>
      <c r="P674" s="74">
        <f>+Tabla1513[[#This Row],[VALOR INICIAL DEL CONTRATO CON IVA]]+Tabla1513[[#This Row],[VALOR DE LAS ADICIONES CON IVA]]</f>
        <v>1649000</v>
      </c>
      <c r="Q674" s="45">
        <v>0</v>
      </c>
      <c r="R674" s="25" t="s">
        <v>357</v>
      </c>
      <c r="S674" s="4"/>
      <c r="T674" s="76" t="s">
        <v>357</v>
      </c>
      <c r="U674" s="95">
        <v>45618</v>
      </c>
      <c r="V674" s="95">
        <v>45618</v>
      </c>
      <c r="W674" s="95">
        <v>45618</v>
      </c>
      <c r="X674" s="81" t="s">
        <v>2260</v>
      </c>
      <c r="Y674" s="99" t="s">
        <v>520</v>
      </c>
      <c r="Z674" s="69"/>
      <c r="AA674" s="34">
        <v>0</v>
      </c>
      <c r="AB674" s="34">
        <v>0</v>
      </c>
      <c r="AC674" s="35">
        <v>0</v>
      </c>
      <c r="AD674" s="40" t="s">
        <v>2930</v>
      </c>
      <c r="AE674" s="79">
        <v>2024</v>
      </c>
    </row>
    <row r="675" spans="1:31" ht="66.5" customHeight="1" x14ac:dyDescent="0.35">
      <c r="A675" s="64" t="s">
        <v>301</v>
      </c>
      <c r="B675" s="70" t="s">
        <v>302</v>
      </c>
      <c r="C675" s="70" t="s">
        <v>1767</v>
      </c>
      <c r="D675" s="70" t="s">
        <v>526</v>
      </c>
      <c r="E675" s="66" t="s">
        <v>2230</v>
      </c>
      <c r="F675" s="95">
        <v>45642</v>
      </c>
      <c r="G675" s="65" t="s">
        <v>150</v>
      </c>
      <c r="H675" s="94" t="s">
        <v>2231</v>
      </c>
      <c r="I675" s="44">
        <v>2600000</v>
      </c>
      <c r="J675" s="97" t="s">
        <v>84</v>
      </c>
      <c r="K675" s="73">
        <v>901053218</v>
      </c>
      <c r="L675" s="65" t="s">
        <v>108</v>
      </c>
      <c r="M675" s="70" t="s">
        <v>1484</v>
      </c>
      <c r="N675" s="111" t="s">
        <v>357</v>
      </c>
      <c r="O675" s="3"/>
      <c r="P675" s="74">
        <f>+Tabla1513[[#This Row],[VALOR INICIAL DEL CONTRATO CON IVA]]+Tabla1513[[#This Row],[VALOR DE LAS ADICIONES CON IVA]]</f>
        <v>2600000</v>
      </c>
      <c r="Q675" s="45">
        <v>0</v>
      </c>
      <c r="R675" s="25" t="s">
        <v>357</v>
      </c>
      <c r="S675" s="4"/>
      <c r="T675" s="76" t="s">
        <v>357</v>
      </c>
      <c r="U675" s="95">
        <v>45645</v>
      </c>
      <c r="V675" s="95">
        <v>45645</v>
      </c>
      <c r="W675" s="95">
        <v>45645</v>
      </c>
      <c r="X675" s="81" t="s">
        <v>995</v>
      </c>
      <c r="Y675" s="99" t="s">
        <v>520</v>
      </c>
      <c r="Z675" s="69"/>
      <c r="AA675" s="34">
        <v>1</v>
      </c>
      <c r="AB675" s="34">
        <v>1</v>
      </c>
      <c r="AC675" s="35">
        <v>2600000</v>
      </c>
      <c r="AD675" s="40" t="s">
        <v>2931</v>
      </c>
      <c r="AE675" s="79">
        <v>2024</v>
      </c>
    </row>
    <row r="676" spans="1:31" x14ac:dyDescent="0.35">
      <c r="A676" s="115">
        <f>SUBTOTAL(103,Tabla1513[CM / SUC.])</f>
        <v>673</v>
      </c>
      <c r="B676" s="115">
        <f>SUBTOTAL(103,Tabla1513[VICEPRESIDENCIA])</f>
        <v>673</v>
      </c>
      <c r="C676" s="115">
        <f>SUBTOTAL(103,Tabla1513[[ÁREA QUE CONTRATA ]])</f>
        <v>673</v>
      </c>
      <c r="D676" s="115">
        <f>SUBTOTAL(103,Tabla1513[MODALIDAD CONTRATACIÓN])</f>
        <v>673</v>
      </c>
      <c r="E676" s="115">
        <f>SUBTOTAL(103,Tabla1513[N° DE CONTRATO])</f>
        <v>673</v>
      </c>
      <c r="F676" s="115">
        <f>SUBTOTAL(103,Tabla1513[FECHA SUSCRIPCIÓN CONTRATO])</f>
        <v>673</v>
      </c>
      <c r="G676" s="115">
        <f>SUBTOTAL(103,Tabla1513[CLASE DE CONTRATO])</f>
        <v>673</v>
      </c>
      <c r="H676" s="115">
        <f>SUBTOTAL(103,Tabla1513[OBJETO DEL CONTRATO])</f>
        <v>673</v>
      </c>
      <c r="I676" s="116">
        <f>SUBTOTAL(109,Tabla1513[VALOR INICIAL DEL CONTRATO CON IVA])</f>
        <v>512265396633.88</v>
      </c>
      <c r="J676" s="115">
        <f>SUBTOTAL(103,Tabla1513[TIPO DE IDENTIFICACIÓN CONTRATISTA])</f>
        <v>673</v>
      </c>
      <c r="K676" s="115">
        <f>SUBTOTAL(103,Tabla1513[NÚMERO IDENTIFICACIÓN])</f>
        <v>673</v>
      </c>
      <c r="L676" s="115">
        <f>SUBTOTAL(103,Tabla1513[CONTRATISTA: DÍGITO DE VERIFICACIÓN (NIT o RUT) ])</f>
        <v>541</v>
      </c>
      <c r="M676" s="115">
        <f>SUBTOTAL(103,Tabla1513[NOMBRE / RAZÓN SOCIAL DEL CONTRATISTA])</f>
        <v>673</v>
      </c>
      <c r="N676" s="115">
        <f>SUBTOTAL(103,Tabla1513[ADICIONES
(SI / NO)])</f>
        <v>673</v>
      </c>
      <c r="O676" s="116">
        <f>SUBTOTAL(109,Tabla1513[VALOR DE LAS ADICIONES CON IVA])</f>
        <v>94941454737.740005</v>
      </c>
      <c r="P676" s="116">
        <f>SUBTOTAL(109,Tabla1513[VALOR TOTAL DEL CONTRATO CON IVA (VALOR INICIAL + ADICIONES) ])</f>
        <v>607206851371.62</v>
      </c>
      <c r="Q676" s="115">
        <f>SUBTOTAL(103,Tabla1513[PLAZO DEL CONTRATO (inicial)
(días)])</f>
        <v>673</v>
      </c>
      <c r="R676" s="115">
        <f>SUBTOTAL(103,Tabla1513[PRÓRROGA
(SI / NO)])</f>
        <v>673</v>
      </c>
      <c r="S676" s="115">
        <f>SUBTOTAL(103,Tabla1513[ADICIONES: NÚMERO DE DÍAS])</f>
        <v>96</v>
      </c>
      <c r="T676" s="115">
        <f>SUBTOTAL(103,Tabla1513[SUSPENSIÓN (SI/NO)])</f>
        <v>673</v>
      </c>
      <c r="U676" s="115">
        <f>SUBTOTAL(103,Tabla1513[FECHA INICIO CONTRATO])</f>
        <v>673</v>
      </c>
      <c r="V676" s="115">
        <f>SUBTOTAL(103,Tabla1513[FECHA TERMINACIÓN INICIAL CONTRATO])</f>
        <v>673</v>
      </c>
      <c r="W676" s="115">
        <f>SUBTOTAL(103,Tabla1513[FECHA FINAL DEL CONTRATO])</f>
        <v>673</v>
      </c>
      <c r="X676" s="115">
        <f>SUBTOTAL(103,Tabla1513[NOMBRE DE INTERVENTOR O SUPERVISOR])</f>
        <v>673</v>
      </c>
      <c r="Y676" s="115">
        <f>SUBTOTAL(103,Tabla1513[ESTADO DEL CONTRATO (EN EJECUCIÓN EN LIQUIDACIÓN POR LIQUIDAR NO SE LIQUIDA)])</f>
        <v>673</v>
      </c>
      <c r="Z676" s="115">
        <f>SUBTOTAL(103,Tabla1513[FECHA LIQUIDACIÓN DEL CONTRATO])</f>
        <v>74</v>
      </c>
      <c r="AA676" s="115">
        <f>SUBTOTAL(103,Tabla1513[PORCENTAJE DE EJECUCIÓN FÍSICA A 31 DICIEMBRE 2024])</f>
        <v>673</v>
      </c>
      <c r="AB676" s="115">
        <f>SUBTOTAL(103,Tabla1513[PORCENTAJE DE EJECUCIÓN PRESUPUESTAL A 31 DICIEMBRE 2024])</f>
        <v>673</v>
      </c>
      <c r="AC676" s="116">
        <f>SUBTOTAL(109,Tabla1513[VALOR PAGADO (EN PESOS)
A 31 DICIEMBRE 2024
(TOTAL VR. FACTURADO)])</f>
        <v>295933342598.62646</v>
      </c>
      <c r="AD676" s="115">
        <f>SUBTOTAL(103,Tabla1513[[LINK CONSULTA SECOP I II ]])</f>
        <v>584</v>
      </c>
      <c r="AE676" s="115">
        <f>SUBTOTAL(103,Tabla1513[AÑO SUSCRIPCIÓN])</f>
        <v>673</v>
      </c>
    </row>
    <row r="677" spans="1:31" s="32" customFormat="1" x14ac:dyDescent="0.35">
      <c r="I677" s="33"/>
      <c r="J677" s="33"/>
      <c r="N677" s="33"/>
      <c r="O677" s="33"/>
      <c r="P677" s="33"/>
      <c r="Q677" s="33"/>
      <c r="Y677" s="51"/>
      <c r="Z677" s="47"/>
      <c r="AA677" s="47"/>
      <c r="AB677" s="48"/>
      <c r="AC677" s="46"/>
    </row>
  </sheetData>
  <sheetProtection autoFilter="0"/>
  <protectedRanges>
    <protectedRange sqref="G47 G83 G174 G215 G220 G222 G235 G239 G245 G247 G60 G52:G54 G45 G79:G80 G18:G27 G40 G57:G58 G186 G213 G481:G482 G3:G15 G202:G206 U98:W172 K207:M207 O207 E207:F207 U207:W207 C48:C50 C39 C239 C54 C57:C58 G484:G488 G179:G183 C194 C207 C36 C30 I102:I112 C236 C191 C467 C375 C324 C279 C268 G145:G146 I144:I153 I155:I172 C124:C127 K98:M135 C98:C122 H118:H129 E98:F172 H131:H163 I118:I119 G451 G109:G110 G118:G120 G164:H166 G492:G675 G91 G130:H130 O98:O172 I121 I123 I128:I130 G113:H115 I132:I133 H100:H112 H167:H172 H98:I99 H207:I207 I135:I140 K137:M172 K136:L136 C130:C172" name="Rango1"/>
    <protectedRange sqref="G116:H117" name="Rango1_1"/>
    <protectedRange sqref="X52" name="Rango1_2"/>
    <protectedRange sqref="X12" name="Rango1_2_1"/>
    <protectedRange sqref="V43" name="Rango1_2_2"/>
  </protectedRanges>
  <phoneticPr fontId="8" type="noConversion"/>
  <dataValidations count="10">
    <dataValidation type="list" allowBlank="1" showInputMessage="1" showErrorMessage="1" sqref="D60:D208 D3:D14 D30:D38 D48 D259 D297 D210 D501:D506 D494:D498 D16:D28 D41:D46 D51:D58 D249:D250 D212:D247" xr:uid="{C3AB675F-9520-4D84-B6DF-1876D6A9A5FE}">
      <formula1>"ACEPTACIÓN DE OFERTA, INVITACIÓN ABIERTA, INVITACIÓN CERRADA, INVITACIÓN DIRECTA"</formula1>
    </dataValidation>
    <dataValidation type="list" allowBlank="1" showInputMessage="1" showErrorMessage="1" sqref="C155" xr:uid="{85704B1A-3EF7-4B43-AC3B-1365C0EBC2B6}">
      <formula1>INDIRECT(B155)</formula1>
    </dataValidation>
    <dataValidation type="list" allowBlank="1" showInputMessage="1" showErrorMessage="1" sqref="D47 D248 D15 D498:D501 D39:D40 D29 D59 D49:D50 D209 D231:D232 D237 D251:D258 D260:D296 D211 D298:D493 D507:D675" xr:uid="{113F30F3-60B2-4649-AF7D-36D9A5783AF0}">
      <formula1>"SIMPLIFICADA, INVITACIÓN ABIERTA, INVITACIÓN CERRADA, INVITACIÓN DIRECTA,CONTRATACIÓN DIRECTA"</formula1>
    </dataValidation>
    <dataValidation type="whole" allowBlank="1" showInputMessage="1" showErrorMessage="1" sqref="I607:I608 I583:I586 I588:I602 I604:I605" xr:uid="{BDCD7BAA-D800-419A-801D-B5EF1A0E3327}">
      <formula1>1</formula1>
      <formula2>58000000</formula2>
    </dataValidation>
    <dataValidation type="whole" allowBlank="1" showInputMessage="1" showErrorMessage="1" sqref="K583:K608" xr:uid="{1D83D88A-535E-40A4-9733-AE9EA30A2A75}">
      <formula1>0</formula1>
      <formula2>10000000000000</formula2>
    </dataValidation>
    <dataValidation type="list" allowBlank="1" showInputMessage="1" showErrorMessage="1" sqref="N3:N675 R3:R675" xr:uid="{C40F40FB-52DE-40AA-95A9-7F7C3FA486A9}">
      <formula1>"SI, NO"</formula1>
    </dataValidation>
    <dataValidation type="list" allowBlank="1" showInputMessage="1" showErrorMessage="1" sqref="B3:B675" xr:uid="{F4F307A8-D07C-499B-AEED-BB5B95B6F470}">
      <formula1>"Presidencia_, Secretaría_General, Vicepresidencia_Comercial, Vicepresidencia_Desarrollo_Corporativo, Vicepresidencia_Financiera, Vicepresidencia_De_Indemnizaciones,Vicepresidencia_Jurídica,Vicepresidencia_Técnica"</formula1>
    </dataValidation>
    <dataValidation type="list" allowBlank="1" showInputMessage="1" showErrorMessage="1" sqref="A2:A675" xr:uid="{DDC2DB98-9B7A-4DCF-A2B0-1DB36864183F}">
      <formula1>"Casa Matriz, Sucursal"</formula1>
    </dataValidation>
    <dataValidation type="list" allowBlank="1" showInputMessage="1" showErrorMessage="1" sqref="Y3:Y675" xr:uid="{CA48A4CD-8A11-497F-9128-F589867F24FC}">
      <formula1>"En ejecución, Finalizado, En Liquidación, Liquidado, Por Liquidar,No se Liquida"</formula1>
    </dataValidation>
    <dataValidation type="whole" allowBlank="1" showInputMessage="1" showErrorMessage="1" sqref="I603" xr:uid="{6222CC19-F557-4814-AF83-E0FA458B23A2}">
      <formula1>1</formula1>
      <formula2>70000000</formula2>
    </dataValidation>
  </dataValidations>
  <hyperlinks>
    <hyperlink ref="AD455" r:id="rId1" xr:uid="{1EB068FF-F5A1-447F-8B39-7CBEA0782023}"/>
    <hyperlink ref="AD487" r:id="rId2" xr:uid="{F3312470-8D6B-4B43-9501-25DD2C284DE1}"/>
    <hyperlink ref="AD516" r:id="rId3" xr:uid="{B4089864-02E6-45C8-BB18-6937478B2415}"/>
  </hyperlinks>
  <pageMargins left="0.51181102362204722" right="0.51181102362204722" top="0.74803149606299213" bottom="0.74803149606299213" header="0.31496062992125984" footer="0.31496062992125984"/>
  <pageSetup scale="90" orientation="landscape" r:id="rId4"/>
  <headerFooter>
    <oddFooter>&amp;C_x000D_&amp;1#&amp;"Calibri"&amp;10&amp;K000000 DOCUMENTO DE USO INTERNO</oddFooter>
  </headerFooter>
  <ignoredErrors>
    <ignoredError sqref="A2:B2 S2 J2 Q2 AF2:XFD2 D2 L2 G30 G40 L215 G451 G164 G355" listDataValidation="1"/>
    <ignoredError sqref="O47 O39:O40 O54 O31 O12" unlockedFormula="1"/>
  </ignoredErrors>
  <drawing r:id="rId5"/>
  <legacyDrawing r:id="rId6"/>
  <tableParts count="1">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xr:uid="{D6551721-AB6F-4C91-B56B-93EE22A87000}">
          <x14:formula1>
            <xm:f>Hoja1!$E$72:$E$82</xm:f>
          </x14:formula1>
          <xm:sqref>L677 L2:L608</xm:sqref>
        </x14:dataValidation>
        <x14:dataValidation type="list" allowBlank="1" showInputMessage="1" showErrorMessage="1" xr:uid="{6FDB58A9-B4EA-4644-86D7-F98259C822A8}">
          <x14:formula1>
            <xm:f>Referencias!$A$1:$A$30</xm:f>
          </x14:formula1>
          <xm:sqref>G70:G93 G30:G36 G38:G60 G63 G65:G68 G3:G27 G658:G664 G643:G645 G647:G656 G666:G667 G95:G113 G563:G640 G669 G671:G675 G116:G119 G121:G261 G263:G416 G418:G561</xm:sqref>
        </x14:dataValidation>
        <x14:dataValidation type="list" allowBlank="1" showInputMessage="1" showErrorMessage="1" xr:uid="{FAF404D3-DCE9-406E-876D-CE0F4147C220}">
          <x14:formula1>
            <xm:f>Referencias!$C$1:$C$5</xm:f>
          </x14:formula1>
          <xm:sqref>J616:J634 J636:J654 J2:J614 J656:J675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4CD9F-4215-4307-B0B9-1AF1CBB95810}">
  <sheetPr codeName="Hoja3"/>
  <dimension ref="A1:E30"/>
  <sheetViews>
    <sheetView zoomScale="60" zoomScaleNormal="60" workbookViewId="0">
      <selection activeCell="A17" sqref="A17"/>
    </sheetView>
  </sheetViews>
  <sheetFormatPr baseColWidth="10" defaultColWidth="11.453125" defaultRowHeight="14.5" x14ac:dyDescent="0.35"/>
  <cols>
    <col min="1" max="1" width="50.1796875" bestFit="1" customWidth="1"/>
    <col min="2" max="2" width="56.453125" customWidth="1"/>
    <col min="3" max="3" width="64.453125" customWidth="1"/>
    <col min="4" max="4" width="23.81640625" customWidth="1"/>
    <col min="5" max="5" width="44.453125" bestFit="1" customWidth="1"/>
  </cols>
  <sheetData>
    <row r="1" spans="1:5" x14ac:dyDescent="0.35">
      <c r="A1" t="s">
        <v>82</v>
      </c>
      <c r="B1" t="s">
        <v>83</v>
      </c>
      <c r="C1" t="s">
        <v>84</v>
      </c>
      <c r="D1" t="s">
        <v>85</v>
      </c>
      <c r="E1" t="s">
        <v>86</v>
      </c>
    </row>
    <row r="2" spans="1:5" x14ac:dyDescent="0.35">
      <c r="A2" t="s">
        <v>88</v>
      </c>
      <c r="B2" t="s">
        <v>89</v>
      </c>
      <c r="C2" t="s">
        <v>90</v>
      </c>
      <c r="D2" t="s">
        <v>91</v>
      </c>
      <c r="E2" t="s">
        <v>92</v>
      </c>
    </row>
    <row r="3" spans="1:5" x14ac:dyDescent="0.35">
      <c r="A3" t="s">
        <v>94</v>
      </c>
      <c r="B3" t="s">
        <v>95</v>
      </c>
      <c r="C3" t="s">
        <v>96</v>
      </c>
      <c r="D3" t="s">
        <v>97</v>
      </c>
      <c r="E3" t="s">
        <v>98</v>
      </c>
    </row>
    <row r="4" spans="1:5" x14ac:dyDescent="0.35">
      <c r="A4" t="s">
        <v>100</v>
      </c>
      <c r="B4" t="s">
        <v>101</v>
      </c>
      <c r="C4" t="s">
        <v>102</v>
      </c>
      <c r="D4" t="s">
        <v>103</v>
      </c>
      <c r="E4" t="s">
        <v>104</v>
      </c>
    </row>
    <row r="5" spans="1:5" x14ac:dyDescent="0.35">
      <c r="A5" t="s">
        <v>106</v>
      </c>
      <c r="C5" t="s">
        <v>107</v>
      </c>
      <c r="D5" t="s">
        <v>108</v>
      </c>
    </row>
    <row r="6" spans="1:5" x14ac:dyDescent="0.35">
      <c r="A6" t="s">
        <v>110</v>
      </c>
      <c r="D6" t="s">
        <v>111</v>
      </c>
    </row>
    <row r="7" spans="1:5" x14ac:dyDescent="0.35">
      <c r="A7" t="s">
        <v>113</v>
      </c>
      <c r="D7" t="s">
        <v>114</v>
      </c>
    </row>
    <row r="8" spans="1:5" x14ac:dyDescent="0.35">
      <c r="A8" t="s">
        <v>116</v>
      </c>
      <c r="D8" t="s">
        <v>117</v>
      </c>
    </row>
    <row r="9" spans="1:5" x14ac:dyDescent="0.35">
      <c r="A9" t="s">
        <v>119</v>
      </c>
      <c r="D9" t="s">
        <v>120</v>
      </c>
    </row>
    <row r="10" spans="1:5" x14ac:dyDescent="0.35">
      <c r="A10" t="s">
        <v>122</v>
      </c>
      <c r="D10" t="s">
        <v>123</v>
      </c>
    </row>
    <row r="11" spans="1:5" x14ac:dyDescent="0.35">
      <c r="A11" t="s">
        <v>125</v>
      </c>
      <c r="D11" t="s">
        <v>126</v>
      </c>
    </row>
    <row r="12" spans="1:5" x14ac:dyDescent="0.35">
      <c r="A12" t="s">
        <v>128</v>
      </c>
    </row>
    <row r="13" spans="1:5" x14ac:dyDescent="0.35">
      <c r="A13" t="s">
        <v>130</v>
      </c>
    </row>
    <row r="14" spans="1:5" x14ac:dyDescent="0.35">
      <c r="A14" t="s">
        <v>132</v>
      </c>
    </row>
    <row r="15" spans="1:5" x14ac:dyDescent="0.35">
      <c r="A15" t="s">
        <v>134</v>
      </c>
    </row>
    <row r="16" spans="1:5" x14ac:dyDescent="0.35">
      <c r="A16" t="s">
        <v>136</v>
      </c>
    </row>
    <row r="17" spans="1:1" x14ac:dyDescent="0.35">
      <c r="A17" t="s">
        <v>138</v>
      </c>
    </row>
    <row r="18" spans="1:1" x14ac:dyDescent="0.35">
      <c r="A18" t="s">
        <v>140</v>
      </c>
    </row>
    <row r="19" spans="1:1" x14ac:dyDescent="0.35">
      <c r="A19" t="s">
        <v>142</v>
      </c>
    </row>
    <row r="20" spans="1:1" x14ac:dyDescent="0.35">
      <c r="A20" t="s">
        <v>144</v>
      </c>
    </row>
    <row r="21" spans="1:1" x14ac:dyDescent="0.35">
      <c r="A21" t="s">
        <v>146</v>
      </c>
    </row>
    <row r="22" spans="1:1" x14ac:dyDescent="0.35">
      <c r="A22" t="s">
        <v>148</v>
      </c>
    </row>
    <row r="23" spans="1:1" x14ac:dyDescent="0.35">
      <c r="A23" t="s">
        <v>150</v>
      </c>
    </row>
    <row r="24" spans="1:1" x14ac:dyDescent="0.35">
      <c r="A24" t="s">
        <v>152</v>
      </c>
    </row>
    <row r="25" spans="1:1" x14ac:dyDescent="0.35">
      <c r="A25" t="s">
        <v>154</v>
      </c>
    </row>
    <row r="26" spans="1:1" x14ac:dyDescent="0.35">
      <c r="A26" t="s">
        <v>156</v>
      </c>
    </row>
    <row r="27" spans="1:1" x14ac:dyDescent="0.35">
      <c r="A27" t="s">
        <v>158</v>
      </c>
    </row>
    <row r="28" spans="1:1" x14ac:dyDescent="0.35">
      <c r="A28" t="s">
        <v>160</v>
      </c>
    </row>
    <row r="29" spans="1:1" x14ac:dyDescent="0.35">
      <c r="A29" t="s">
        <v>162</v>
      </c>
    </row>
    <row r="30" spans="1:1" x14ac:dyDescent="0.35">
      <c r="A30" t="s">
        <v>164</v>
      </c>
    </row>
  </sheetData>
  <pageMargins left="0.7" right="0.7" top="0.75" bottom="0.75" header="0.3" footer="0.3"/>
  <headerFooter>
    <oddFooter>&amp;C_x000D_&amp;1#&amp;"Calibri"&amp;10&amp;K000000 DOCUMENTO DE USO INTERNO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7" ma:contentTypeDescription="Crear nuevo documento." ma:contentTypeScope="" ma:versionID="a3c5fe0f7970ddeebed6333dfbf8dffd">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fa497ce3d717a3af05b81d8f94093923"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c1b2135-da83-4796-ab8b-f4b5c7d889fa">
      <Terms xmlns="http://schemas.microsoft.com/office/infopath/2007/PartnerControls"/>
    </lcf76f155ced4ddcb4097134ff3c332f>
    <TaxCatchAll xmlns="17ceb74a-49b8-4359-9c49-a5591ddf3cd6" xsi:nil="true"/>
  </documentManagement>
</p:properties>
</file>

<file path=customXml/itemProps1.xml><?xml version="1.0" encoding="utf-8"?>
<ds:datastoreItem xmlns:ds="http://schemas.openxmlformats.org/officeDocument/2006/customXml" ds:itemID="{B102C077-9159-4299-9570-AC01FAD29B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42A399-718B-41F3-AD58-E4D91390821F}">
  <ds:schemaRefs>
    <ds:schemaRef ds:uri="http://schemas.microsoft.com/sharepoint/v3/contenttype/forms"/>
  </ds:schemaRefs>
</ds:datastoreItem>
</file>

<file path=customXml/itemProps3.xml><?xml version="1.0" encoding="utf-8"?>
<ds:datastoreItem xmlns:ds="http://schemas.openxmlformats.org/officeDocument/2006/customXml" ds:itemID="{0BB186DA-C931-4033-9F16-FED16AB43AE4}">
  <ds:schemaRefs>
    <ds:schemaRef ds:uri="http://schemas.microsoft.com/office/2006/metadata/properties"/>
    <ds:schemaRef ds:uri="http://schemas.microsoft.com/office/infopath/2007/PartnerControls"/>
    <ds:schemaRef ds:uri="2c1b2135-da83-4796-ab8b-f4b5c7d889fa"/>
    <ds:schemaRef ds:uri="17ceb74a-49b8-4359-9c49-a5591ddf3cd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MATRIZ DE CONTRATOS</vt:lpstr>
      <vt:lpstr>Referencias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JANET RAMIREZ SAYAGO</dc:creator>
  <cp:keywords/>
  <dc:description/>
  <cp:lastModifiedBy>SANDRA JANET RAMIREZ SAYAGO</cp:lastModifiedBy>
  <cp:revision/>
  <dcterms:created xsi:type="dcterms:W3CDTF">2023-05-15T20:58:08Z</dcterms:created>
  <dcterms:modified xsi:type="dcterms:W3CDTF">2025-03-17T22:23:57Z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2023-07-21T19:20:50Z</vt:lpwstr>
  </property>
  <property fmtid="{D5CDD505-2E9C-101B-9397-08002B2CF9AE}" pid="4" name="MSIP_Label_1f9f3886-688c-41ec-beb5-f6c446299e5f_Method">
    <vt:lpwstr>Privileged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b2315eb4-a7f0-4ace-8f07-940d322a0957</vt:lpwstr>
  </property>
  <property fmtid="{D5CDD505-2E9C-101B-9397-08002B2CF9AE}" pid="8" name="MSIP_Label_1f9f3886-688c-41ec-beb5-f6c446299e5f_ContentBits">
    <vt:lpwstr>2</vt:lpwstr>
  </property>
  <property fmtid="{D5CDD505-2E9C-101B-9397-08002B2CF9AE}" pid="9" name="ContentTypeId">
    <vt:lpwstr>0x0101009E592C7C312C034BAC689B41BA9BC27F</vt:lpwstr>
  </property>
  <property fmtid="{D5CDD505-2E9C-101B-9397-08002B2CF9AE}" pid="10" name="MediaServiceImageTags">
    <vt:lpwstr/>
  </property>
</Properties>
</file>