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laprevisora-my.sharepoint.com/personal/sandraj_ramirez_previsora_gov_co/Documents/sandra ramirez D/G. CONTRATACION/Reportes/Contratos vigentes Pagina web/"/>
    </mc:Choice>
  </mc:AlternateContent>
  <xr:revisionPtr revIDLastSave="296" documentId="8_{335BE814-40BB-4FDE-A0AB-C4AB8AAC28C1}" xr6:coauthVersionLast="47" xr6:coauthVersionMax="47" xr10:uidLastSave="{B30702C9-1F6A-4F90-8C02-60353D38780F}"/>
  <bookViews>
    <workbookView xWindow="-110" yWindow="-110" windowWidth="19420" windowHeight="10420" xr2:uid="{51A255A9-4A39-49CF-B2CB-ABA75914542F}"/>
  </bookViews>
  <sheets>
    <sheet name="CASA MATRIZ" sheetId="1" r:id="rId1"/>
    <sheet name="SUCURSALES" sheetId="2" r:id="rId2"/>
  </sheets>
  <definedNames>
    <definedName name="_xlnm._FilterDatabase" localSheetId="0" hidden="1">'CASA MATRIZ'!$A$2:$AE$368</definedName>
    <definedName name="_xlnm._FilterDatabase" localSheetId="1" hidden="1">SUCURSALES!$A$2:$AH$21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8" i="2" l="1"/>
  <c r="P3" i="1" l="1"/>
  <c r="Q3" i="1" s="1"/>
  <c r="AH98" i="2"/>
  <c r="AG98" i="2"/>
  <c r="AF98" i="2"/>
  <c r="AE98" i="2"/>
  <c r="AD98" i="2"/>
  <c r="AC98" i="2"/>
  <c r="AB98" i="2"/>
  <c r="AA98" i="2"/>
  <c r="Z98" i="2"/>
  <c r="Y98" i="2"/>
  <c r="X98" i="2"/>
  <c r="W98" i="2"/>
  <c r="V98" i="2"/>
  <c r="T98" i="2"/>
  <c r="P98" i="2"/>
  <c r="O98" i="2"/>
  <c r="N98" i="2"/>
  <c r="M98" i="2"/>
  <c r="L98" i="2"/>
  <c r="J98" i="2"/>
  <c r="I98" i="2"/>
  <c r="H98" i="2"/>
  <c r="G98" i="2"/>
  <c r="F98" i="2"/>
  <c r="E98" i="2"/>
  <c r="D98" i="2"/>
  <c r="C98" i="2"/>
  <c r="B98" i="2"/>
  <c r="S97" i="2"/>
  <c r="R97" i="2"/>
  <c r="S96" i="2"/>
  <c r="R96" i="2"/>
  <c r="S95" i="2"/>
  <c r="R95" i="2"/>
  <c r="S94" i="2"/>
  <c r="R94" i="2"/>
  <c r="S93" i="2"/>
  <c r="R93" i="2"/>
  <c r="S92" i="2"/>
  <c r="R92" i="2"/>
  <c r="S91" i="2"/>
  <c r="R91" i="2"/>
  <c r="S90" i="2"/>
  <c r="R90" i="2"/>
  <c r="S89" i="2"/>
  <c r="R89" i="2"/>
  <c r="U88" i="2"/>
  <c r="U98" i="2" s="1"/>
  <c r="S88" i="2"/>
  <c r="R88" i="2"/>
  <c r="S87" i="2"/>
  <c r="R87" i="2"/>
  <c r="S86" i="2"/>
  <c r="R86" i="2"/>
  <c r="S85" i="2"/>
  <c r="R85" i="2"/>
  <c r="S84" i="2"/>
  <c r="R84" i="2"/>
  <c r="S83" i="2"/>
  <c r="R83" i="2"/>
  <c r="S82" i="2"/>
  <c r="R82" i="2"/>
  <c r="S81" i="2"/>
  <c r="R81" i="2"/>
  <c r="S80" i="2"/>
  <c r="R80" i="2"/>
  <c r="S79" i="2"/>
  <c r="R79" i="2"/>
  <c r="S78" i="2"/>
  <c r="R78" i="2"/>
  <c r="S77" i="2"/>
  <c r="R77" i="2"/>
  <c r="S76" i="2"/>
  <c r="R76" i="2"/>
  <c r="S75" i="2"/>
  <c r="R75" i="2"/>
  <c r="S74" i="2"/>
  <c r="R74" i="2"/>
  <c r="S73" i="2"/>
  <c r="R73" i="2"/>
  <c r="S72" i="2"/>
  <c r="R72" i="2"/>
  <c r="S71" i="2"/>
  <c r="R71" i="2"/>
  <c r="S70" i="2"/>
  <c r="R70" i="2"/>
  <c r="S69" i="2"/>
  <c r="R69" i="2"/>
  <c r="R68" i="2"/>
  <c r="S67" i="2"/>
  <c r="R67" i="2"/>
  <c r="S66" i="2"/>
  <c r="R66" i="2"/>
  <c r="S65" i="2"/>
  <c r="R65" i="2"/>
  <c r="S64" i="2"/>
  <c r="R64" i="2"/>
  <c r="S63" i="2"/>
  <c r="R63" i="2"/>
  <c r="S62" i="2"/>
  <c r="R62" i="2"/>
  <c r="S61" i="2"/>
  <c r="R61" i="2"/>
  <c r="S60" i="2"/>
  <c r="R60" i="2"/>
  <c r="S59" i="2"/>
  <c r="R59" i="2"/>
  <c r="S58" i="2"/>
  <c r="R58" i="2"/>
  <c r="S57" i="2"/>
  <c r="R57" i="2"/>
  <c r="S56" i="2"/>
  <c r="R56" i="2"/>
  <c r="S55" i="2"/>
  <c r="R55" i="2"/>
  <c r="S54" i="2"/>
  <c r="R54" i="2"/>
  <c r="S53" i="2"/>
  <c r="R53" i="2"/>
  <c r="S52" i="2"/>
  <c r="R52" i="2"/>
  <c r="S51" i="2"/>
  <c r="R51" i="2"/>
  <c r="S50" i="2"/>
  <c r="R50" i="2"/>
  <c r="S49" i="2"/>
  <c r="R49" i="2"/>
  <c r="S48" i="2"/>
  <c r="R48" i="2"/>
  <c r="S47" i="2"/>
  <c r="R47" i="2"/>
  <c r="S46" i="2"/>
  <c r="R46" i="2"/>
  <c r="S45" i="2"/>
  <c r="R45" i="2"/>
  <c r="S44" i="2"/>
  <c r="R44" i="2"/>
  <c r="S43" i="2"/>
  <c r="R43" i="2"/>
  <c r="S42" i="2"/>
  <c r="R42" i="2"/>
  <c r="S41" i="2"/>
  <c r="R41" i="2"/>
  <c r="S40" i="2"/>
  <c r="R40" i="2"/>
  <c r="S39" i="2"/>
  <c r="R39" i="2"/>
  <c r="S38" i="2"/>
  <c r="R38" i="2"/>
  <c r="S37" i="2"/>
  <c r="R37" i="2"/>
  <c r="S36" i="2"/>
  <c r="R36" i="2"/>
  <c r="S35" i="2"/>
  <c r="R35" i="2"/>
  <c r="S34" i="2"/>
  <c r="R34" i="2"/>
  <c r="S33" i="2"/>
  <c r="R33" i="2"/>
  <c r="S32" i="2"/>
  <c r="R32" i="2"/>
  <c r="S31" i="2"/>
  <c r="R31" i="2"/>
  <c r="S30" i="2"/>
  <c r="R30" i="2"/>
  <c r="S29" i="2"/>
  <c r="R29" i="2"/>
  <c r="S28" i="2"/>
  <c r="R28" i="2"/>
  <c r="S27" i="2"/>
  <c r="R27" i="2"/>
  <c r="S26" i="2"/>
  <c r="R26" i="2"/>
  <c r="S25" i="2"/>
  <c r="R25" i="2"/>
  <c r="S24" i="2"/>
  <c r="R24" i="2"/>
  <c r="R23" i="2"/>
  <c r="R22" i="2"/>
  <c r="R21" i="2"/>
  <c r="R20" i="2"/>
  <c r="R19" i="2"/>
  <c r="R18" i="2"/>
  <c r="K17" i="2"/>
  <c r="R17" i="2" s="1"/>
  <c r="R16" i="2"/>
  <c r="R15" i="2"/>
  <c r="R14" i="2"/>
  <c r="R13" i="2"/>
  <c r="R12" i="2"/>
  <c r="Q11" i="2"/>
  <c r="R11" i="2" s="1"/>
  <c r="Q10" i="2"/>
  <c r="R10" i="2" s="1"/>
  <c r="R9" i="2"/>
  <c r="R8" i="2"/>
  <c r="Q7" i="2"/>
  <c r="R6" i="2"/>
  <c r="R5" i="2"/>
  <c r="R4" i="2"/>
  <c r="R3" i="2"/>
  <c r="K98" i="2" l="1"/>
  <c r="Q98" i="2"/>
  <c r="S98" i="2"/>
  <c r="R7" i="2"/>
  <c r="R98" i="2" s="1"/>
</calcChain>
</file>

<file path=xl/sharedStrings.xml><?xml version="1.0" encoding="utf-8"?>
<sst xmlns="http://schemas.openxmlformats.org/spreadsheetml/2006/main" count="6730" uniqueCount="1774">
  <si>
    <t>VICEPRESIDENCIA</t>
  </si>
  <si>
    <t xml:space="preserve">ÁREA QUE CONTRATA </t>
  </si>
  <si>
    <t>NÚMERO DEL PROCESO CONTRACTUAL</t>
  </si>
  <si>
    <t>MODALIDAD CONTRATACIÓN</t>
  </si>
  <si>
    <t>N° DE CONTRATO</t>
  </si>
  <si>
    <t>FECHA SUSCRIPCIÓN CONTRATO</t>
  </si>
  <si>
    <t>CLASE DE CONTRATO</t>
  </si>
  <si>
    <t>OBJETO DEL CONTRATO</t>
  </si>
  <si>
    <t xml:space="preserve">VALOR INICIAL DEL CONTRATO
SIN IVA
 (en pesos) </t>
  </si>
  <si>
    <t>VALOR IVA
(SI APLICA)</t>
  </si>
  <si>
    <t>VALOR INICIAL DEL CONTRATO CON IVA</t>
  </si>
  <si>
    <t>TIPO DE IDENTIFICACIÓN CONTRATISTA</t>
  </si>
  <si>
    <t>NÚMERO IDENTIFICACIÓN</t>
  </si>
  <si>
    <t xml:space="preserve">CONTRATISTA: DÍGITO DE VERIFICACIÓN (NIT o RUT) </t>
  </si>
  <si>
    <t>NOMBRE / RAZÓN SOCIAL DEL CONTRATISTA</t>
  </si>
  <si>
    <t>ADICIONES
(SI / NO)</t>
  </si>
  <si>
    <t>VALOR DE LAS ADICIONES CON IVA</t>
  </si>
  <si>
    <t xml:space="preserve">VALOR TOTAL DEL CONTRATO CON IVA (VALOR INICIAL + ADICIONES) </t>
  </si>
  <si>
    <t>PLAZO DEL CONTRATO (inicial)
(días)</t>
  </si>
  <si>
    <t>PRÓRROGA
(SI / NO)</t>
  </si>
  <si>
    <t>ADICIONES: NÚMERO DE DÍAS</t>
  </si>
  <si>
    <t>SUSPENSIÓN (SI/NO)</t>
  </si>
  <si>
    <t>FECHA INICIO CONTRATO</t>
  </si>
  <si>
    <t>FECHA TERMINACIÓN INICIAL CONTRATO</t>
  </si>
  <si>
    <t>FECHA FINAL DEL CONTRATO</t>
  </si>
  <si>
    <t>ESTADO DEL CONTRATO (EN EJECUCIÓN EN LIQUIDACIÓN POR LIQUIDAR NO SE LIQUIDA)</t>
  </si>
  <si>
    <t>FECHA LIQUIDACIÓN DEL CONTRATO</t>
  </si>
  <si>
    <t>CAUSAL DE TERMINACIÓN</t>
  </si>
  <si>
    <t>RUBRO PRESUPUESTAL ASIGADO (SEPARAR CADA RUBRO CON ("/")</t>
  </si>
  <si>
    <t>Secretaría_General</t>
  </si>
  <si>
    <t xml:space="preserve">Subgerencia De Recursos Físicos </t>
  </si>
  <si>
    <t>N/A</t>
  </si>
  <si>
    <t>INVITACIÓN DIRECTA</t>
  </si>
  <si>
    <t>012-2000</t>
  </si>
  <si>
    <t>2 ARRENDAMIENTO y/o ADQUISICIÓN DE INMUEBLES</t>
  </si>
  <si>
    <t>Local No. 26 del Centro Comercial Las Palmas, ubicado en la calle 57 No. 8-69 de esta ciudad. DESTINACION: El arrendatario se compromete a destinar este inmueble para el almacenamiento y conservación del archivo de consultas de las Regionales Centro, Intermediarios y Casa Matriz de La Previsora S.A.</t>
  </si>
  <si>
    <t>3 CÉDULA DE CIUDADANÍA</t>
  </si>
  <si>
    <t>LUZ EUGENIA DRESZER</t>
  </si>
  <si>
    <t>SI</t>
  </si>
  <si>
    <t>NO</t>
  </si>
  <si>
    <t>En ejecución</t>
  </si>
  <si>
    <t>DEPRECIACIONES</t>
  </si>
  <si>
    <t>014-2000</t>
  </si>
  <si>
    <t>Arriendo del tercer piso del Edificio vima, ubicado en la Transversal 9a. No. 55-97, de la ciudad de Santa Fe de Bogotá, el cual consta de las oficinas 301, 302, 303, 304 y 305 junto con el área de recepción que allí se encuentra, cada una de las oficinas con baño privado, citófono.  Las oficinas 301 y 302 para Fimprevi, las oficinas 303 y 304 para el FEP y la oficina 305 para Asoprevi.
Otrosi.- Se modificó la cláusula 5a. del contrato inicial indicando que el canon de arrendamiento no aumenta para el año 2003, hasta el 31 de julio de 2004. firmado el 23 de mayo de 2003.
Otrosi No. 1.-Se excluye la cláusula 9a. del contrato inicial; firmado el 14 de octubre de 2009.
Adicional No. 3.- Se ajusta en el 1.06% el valor del canon mensual, modificando la cláusula 4a. inicial quedando: el canon mensual asciende a $4.637.323; firmado el 8 de agosto de 2014.
Adicional No. 4.- Se modifica la cláusula 4a. del contrato incial quedando: El canon de arrendamiento mensual para los meses de mayo, junio y julio de 2015 será de $4.745.835.  el canon mensual a partir del 1° de agosto de 2015 y hasta el 31 de julio de 2016 será de $4.915.561. Se modificó la cláusula 5a del contrato inicial a IPC + 2.34 puntos.
Modificación 5.- Se modifica la cláusula primera: Las oficinas son: 301 y 302 funciona Fimprevi, 303 y 304 funciona el FEP y 201 Asoprevi</t>
  </si>
  <si>
    <t>1 NIT</t>
  </si>
  <si>
    <t>6 DV 5</t>
  </si>
  <si>
    <t>AZUVIMAR S.A.S.</t>
  </si>
  <si>
    <t>ENTIDADES VINCULADAS A LA COMPAÑÍA</t>
  </si>
  <si>
    <t>INVITACIÓN CERRADA</t>
  </si>
  <si>
    <t>058-2010</t>
  </si>
  <si>
    <t>23 PRESTACIÓN DE SERVICIOS</t>
  </si>
  <si>
    <t>EL MARTILLO se compromete a ofrecer los bienes muebles de LA PREVISORA S.A., que ésta le indique, a través del MARTILLO DEL BANCO POPULAR, para adjudicarlos al mejor postor mediante los sistemas de Subasta Pública, Oferta Pública, Invitación a Ofrecer, o cualquier otro sistema previamente acordado por las partes.</t>
  </si>
  <si>
    <t>10 DV 9</t>
  </si>
  <si>
    <t>BANCO POPULAR S.A.</t>
  </si>
  <si>
    <t>OTROS GASTOS NO OPERACIONALES</t>
  </si>
  <si>
    <t>039-2011</t>
  </si>
  <si>
    <t>EL MARTILLO se compromete a ofrecer los bienes muebles, enseres y vehículos de propiedad de LA PREVISORA S.A. que ésta le indique, a través de EL MARTILLO DEL BANCO POPULAR, para adjudicarlos al mejor postor mediante los sistemas de Subasta Pública, Oferta Pública, Invitación a Ofrecer, o cualquier otro sistema previamente acordado por las partes.</t>
  </si>
  <si>
    <t>055-2011</t>
  </si>
  <si>
    <t>EL ARRENDADOR concede a EL ARRENDATARIO el uso y goce del inmueble ubicado en la calle 57 No. 8B-05 int 20, de la ciudad de Bogotá, Local con régimen de propiedad horizontal.</t>
  </si>
  <si>
    <t>46350495
19351816</t>
  </si>
  <si>
    <t>LIGIA MARITZA KUSGÜEN RODRIGUEZ, LUIS ORLANDO KUSGÜEN RODRIGUEZ</t>
  </si>
  <si>
    <t>037-2012</t>
  </si>
  <si>
    <t>EL ARRENDADOR concdde al EL ARRENDATARIO el uso uy goce de la Oficina seiscientos uno (601) y el uso exclusivo de los parqueaderos uno (1), dos 82) y cuarenta y dos (42) del Edificio Tequendama ubicdo en la Carrera 7 No. 26-20 de la ciudad de Bogotá.</t>
  </si>
  <si>
    <t>7 DV 6</t>
  </si>
  <si>
    <t>POSITIVA S.A.</t>
  </si>
  <si>
    <t>Vicepresidencia_Comercial</t>
  </si>
  <si>
    <t xml:space="preserve">Gerencia Comercial </t>
  </si>
  <si>
    <t>92000-2016-70</t>
  </si>
  <si>
    <t>28 SEGUROS</t>
  </si>
  <si>
    <t>Agencia promotora de seguros promover la colocacion de contratos de seguro y renovacion de los mismos no por si misma sino por medio de los intermediarios de seguros adscritos a Previsora a través de la promotora en la ciudad de Barranquilla.</t>
  </si>
  <si>
    <t>EVOLUCIONAR SEGUROS  LTDA.</t>
  </si>
  <si>
    <t>026-2018</t>
  </si>
  <si>
    <t xml:space="preserve">EL ARRENDADOR en virtud de este contrato entrega en arrendamiento comercial a EL ARRENDATARIO el uso y  goce del Local Comercial No. 4 con Mezanine, del Centro Comercial y de Negocios Andino - P.H, ubicado en la Carrera 11 No. 82-01 en la ciudad de Bogotá D.C. </t>
  </si>
  <si>
    <t>1 DV 0</t>
  </si>
  <si>
    <t>L.V. COLOMBIA S.A.S.</t>
  </si>
  <si>
    <t>Vicepresidencia_Técnica</t>
  </si>
  <si>
    <t>Gerencia Técnica De Automóviles</t>
  </si>
  <si>
    <t>2 DV 1</t>
  </si>
  <si>
    <t>Liquidado</t>
  </si>
  <si>
    <t>Subgerencia Administración De Personal</t>
  </si>
  <si>
    <t>INVITACIÓN ABIERTA</t>
  </si>
  <si>
    <t>30 OTROS / OUTSOURCING NÓMINA</t>
  </si>
  <si>
    <t>Por Liquidar</t>
  </si>
  <si>
    <t>HONORARIOS ADMINISTRATIVOS</t>
  </si>
  <si>
    <t>Vicepresidencia_Desarrollo_Corporativo</t>
  </si>
  <si>
    <t>Subgerencia De Infraestructura Y Servicios De Ti</t>
  </si>
  <si>
    <t>018-2019</t>
  </si>
  <si>
    <t>30 OTROS / OUTSOURCING IMPRESIÓN</t>
  </si>
  <si>
    <t>Prestar el servicio integral de impresión y escaneo de documentos, bajo la modalidad de outsourcing, para las sedes de LA PREVISORA S.A. a nivel nacional. ALCANCE: La solución debe contemplar el personal y los equipos necesarios para la solución de impresión y escaneo, el software para administración, gestión, configuración, control y auditoria, debidamente licenciados, que permitan la generación de reportes y estadísticas.</t>
  </si>
  <si>
    <t>8 DV 7</t>
  </si>
  <si>
    <t>SONDA DE COLOMBIA S.A.</t>
  </si>
  <si>
    <t xml:space="preserve">OUTSOURCING DE IMPRESIÓN/SEGURIDAD INFORMATIA Y ADMINISTRACIÓN DE INFRAESTRUCTURA TECNOLOGICA </t>
  </si>
  <si>
    <t>https://www.secop.gov.co/CO1BusinessLine/Tendering/ProcedureEdit/View?DocUniqueIdentifier=CO1.REQ.3270525&amp;PrevCtxLbl=Work+Area&amp;PrevCtxUrl=https%3a%2f%2fwww.secop.gov.co%2fCO1BusinessLine%2fTendering%2fBuyerWorkArea%2fIndex%3fDocUniqueIdentifier%3dCO1.BDOS.3184329&amp;Messages=Modificaci%C3%B3n%20aplicada%20%20|Success</t>
  </si>
  <si>
    <t>Gerencia Técnica De Soat</t>
  </si>
  <si>
    <t>043-2019</t>
  </si>
  <si>
    <t>Proveer un sistema de conectividad para acceder en línea a la Base de Datos RUNT.</t>
  </si>
  <si>
    <t>5 DV 4</t>
  </si>
  <si>
    <t>CONCESION RUNT S.A.</t>
  </si>
  <si>
    <t>GASTOS DE EMISIÓN DE PÓLIZAS</t>
  </si>
  <si>
    <t>9 DV 8</t>
  </si>
  <si>
    <t>ADECUACIÓN E INSTALACIÓN DE OFICINA</t>
  </si>
  <si>
    <t>Vicepresidencia_Financiera</t>
  </si>
  <si>
    <t xml:space="preserve">Gerencia De Cartera </t>
  </si>
  <si>
    <t>SERVIEFECTIVO S.A.S.</t>
  </si>
  <si>
    <t>RESULTADO FINANCIERO</t>
  </si>
  <si>
    <t>Subgerencia Desarrollo de Talento Humano</t>
  </si>
  <si>
    <t>SELECCIÓN DE PERSONAL/OTROS GASTOS ASOCIADOS AL PROCESO DE SELECCIÓN DE PERSONAL</t>
  </si>
  <si>
    <t>CYMA INGENIERIA LTDA.</t>
  </si>
  <si>
    <t>Subgerencia De Impuestos</t>
  </si>
  <si>
    <t>026-2020</t>
  </si>
  <si>
    <t>EL PROVEEDOR se compromete con LA PREVISORA S.A. a prestar sus servicios profesionales de asesoría permanente y emisión de conceptos en materia tributaria aplicable a los impuestos nacionales y municipales para LA PREVISORA S.A. así como el servicio de soporte para la Gerencia Contable y Tributaria de LA PREVISORA S.A. en los procesos de planeación supervisión y revisión de la declaración de renta y complementarios y brindar apoyo en la contestación de requerimientos realizados por los entes de control a nivel interno y externo.</t>
  </si>
  <si>
    <t>TRIBUTAR ASESORES S.A.S.</t>
  </si>
  <si>
    <t>HONORARIOS
ADMINISTRATIVOS</t>
  </si>
  <si>
    <t>https://www.secop.gov.co/CO1BusinessLine/Tendering/ProcedureEdit/View?DocUniqueIdentifier=CO1.REQ.1632760&amp;PrevCtxLbl=Work+Area&amp;PrevCtxUrl=https%3a%2f%2fwww.secop.gov.co%2fCO1BusinessLine%2fTendering%2fBuyerWorkArea%2fIndex%3fDocUniqueIdentifier%3dCO1.BDOS.1583522&amp;Messages=Modificaci%C3%B3n%20aplicada%20%20|Success</t>
  </si>
  <si>
    <t>030-2020</t>
  </si>
  <si>
    <t>EL PROVEEDOR se obliga con LA PREVISORA S.A. a suministrar equipos de cómputo portátiles, sus accesorios y monitores adicionales a demanda bajo la modalidad de DaaS (Dispositivo como servicio), así como el servicio de administración y soporte de equipos a nivel nacional con las respectivas herramientas de Gestión.</t>
  </si>
  <si>
    <t>COLSOF S.A.</t>
  </si>
  <si>
    <t>EQUIPOS DE COMPUTO</t>
  </si>
  <si>
    <t>https://community.secop.gov.co/Public/Tendering/ContractNoticePhases/View?PPI=CO1.PPI.29440508&amp;isFromPublicArea=True&amp;isModal=False</t>
  </si>
  <si>
    <t>Vicepresidencia_De_Indemnizaciones</t>
  </si>
  <si>
    <t>Gerencia De Indemnizaciones Automóviles</t>
  </si>
  <si>
    <t>GASTOS DE SINIESTROS</t>
  </si>
  <si>
    <t>Gerencia De Servicio</t>
  </si>
  <si>
    <t>GRUPO MICROSISTEMAS COLOMBIA SAS</t>
  </si>
  <si>
    <t>MANTENIMIENTO Y REPARACIONES
TECNOLOGICAS</t>
  </si>
  <si>
    <t xml:space="preserve">Gerencia De Inversiones </t>
  </si>
  <si>
    <t>600-2020-0089</t>
  </si>
  <si>
    <t>EL COMODANTE (LA PREVISORA S.A.) ENTREGA A TÍTULO DE COMODATO AL BANCO Y ÉSTE RECIBE AL MISMO TÍTULO, EL USO DE UN ESPACIO DE DOS Y MEDIO (2.5) METROS CUADRADOS UBICADOS DENTRO DE UN BIEN INMUEBLE DE SU PROPIEDAD, UBICADO EN LA CALLE 57 NO. 8-93 EDIF</t>
  </si>
  <si>
    <t>BANCO DE BOGOTÁ</t>
  </si>
  <si>
    <t>013-2021</t>
  </si>
  <si>
    <t>Prestación del servicio de proveeduría o suministro de información para la valoración de las inversiones de la compañía, de acuerdo con las metodologías de valoración de EL PROVEEDOR incluyendo las no objetadas Superintendencia Financiera de Colombia</t>
  </si>
  <si>
    <t>PRECIA PROVEEDOR DE PRECIOS PARA VALORACIÓN S.A.</t>
  </si>
  <si>
    <t>Resultado Financiero</t>
  </si>
  <si>
    <t>018-2021</t>
  </si>
  <si>
    <t>Mediante el presente contrato EL ARRENDADOR entrega en arrendamiento a EL ARRENDATARIO el uso y goce de la oficina cuatrocientos uno (401) del inmueble ubicado en la transversal 9° No. 55-67 del Edificio El Triángulo de la ciudad de Bogotá D.C., donde funciona SINTRAPREVI.</t>
  </si>
  <si>
    <t>MAGUVIGO S.A.S.</t>
  </si>
  <si>
    <t>029-2021</t>
  </si>
  <si>
    <t xml:space="preserve">EL PROVEEDOR se compromete con LA PREVISORA S.A. a prestar los servicios de infraestructura de cómputo en un modelo de solución híbrida (Collocation + IaaS en modelo de despliegue de nube privada) tanto para el “Datacenter” principal como para el alterno, junto con los servicios de gestión y administración que cubran las necesidades de LA PREVISORA S.A. Adicionalmente se debe suministrar una solución de Recuperación de Desastres (Disaster Recovery Solution) alineado a las necesidades y servicios críticos del negocio. </t>
  </si>
  <si>
    <t>COMUNICACIÓN CELULAR S.A. COMCEL S.A.</t>
  </si>
  <si>
    <t>ARRENDAMIENTO
TECNOLÓGICO</t>
  </si>
  <si>
    <t>https://www.secop.gov.co/CO1BusinessLine/Tendering/ProcedureEdit/View?DocUniqueIdentifier=CO1.REQ.2173936&amp;PrevCtxLbl=Work+Area&amp;PrevCtxUrl=https%3a%2f%2fwww.secop.gov.co%2fCO1BusinessLine%2fTendering%2fBuyerWorkArea%2fIndex%3fDocUniqueIdentifier%3dCO1.BDOS.2114292&amp;Messages=Modificaci%C3%B3n%20aplicada%20%20|Success</t>
  </si>
  <si>
    <t>030-2021</t>
  </si>
  <si>
    <t xml:space="preserve">EL PROVEEDOR se compromete a suministrar una solución y servicios de comunicaciones para LA PREVISORA S.A., que cumplan la necesidad de servicio de internet en cada sede, internet móvil y conectividad, interconexión de sus servicios (data center principal y alterno) y sucursales a nivel nacional con enlaces dedicados, anchos de banda óptimo, con esquema SD-WAN garantizando alta disponibilidad, así como su gestión, seguridad y monitoreo. </t>
  </si>
  <si>
    <t xml:space="preserve">CANALES DE COMUNICACIÓN </t>
  </si>
  <si>
    <t>036-2021</t>
  </si>
  <si>
    <t>Prestar servicios profesionales especializados en seguridad informática y SOC Nivel 2, para la protección de la infraestructura y los activos tecnológicos que soportan los procesos de LA PREVISORA S.A.</t>
  </si>
  <si>
    <t>3 DV 2</t>
  </si>
  <si>
    <t>O4IT COLOMBIA S.A.S.</t>
  </si>
  <si>
    <t>SEGURIDAD INFORMATICA Y ADMINISTRACION DE INFRAESTRUCTURA TECNOLOGICA</t>
  </si>
  <si>
    <t>Gerencia Contable Y Tributaria</t>
  </si>
  <si>
    <t>TRANSFIRIENDO S.A.</t>
  </si>
  <si>
    <t>7 COMPRAVENTA y/o SUMINISTRO</t>
  </si>
  <si>
    <t>Subgerencia De Mantenimiento De Sistemas De Información</t>
  </si>
  <si>
    <t>049-2021</t>
  </si>
  <si>
    <t>contratar los servicios profesionales con una compañía especializada en pruebas de software, para certificar la calidad de los componentes de nuevos desarrollos y/o evolutivos entregados por los proveedores de software de la entidad, principalmente para el Core de seguros</t>
  </si>
  <si>
    <t>TOOL CONSULTING S.A.S.</t>
  </si>
  <si>
    <t>https://www.secop.gov.co/CO1BusinessLine/Tendering/ProcedureEdit/View?DocUniqueIdentifier=CO1.REQ.2392773&amp;PrevCtxLbl=Work+Area&amp;PrevCtxUrl=https%3a%2f%2fwww.secop.gov.co%2fCO1BusinessLine%2fTendering%2fBuyerWorkArea%2fIndex%3fDocUniqueIdentifier%3dCO1.BDOS.2326459&amp;Messages=Modificaci%C3%B3n%20aplicada%20%20|Success</t>
  </si>
  <si>
    <t>053-2021</t>
  </si>
  <si>
    <t>19 MANTENIMIENTO y/o REPARACIÓN</t>
  </si>
  <si>
    <t>prestar el servicio de mantenimiento preventivo, correctivo, suministro de repuestos, soporte técnico, servicio especializado de adecuaciones eléctricas y suministro de baterías para los sistemas de corriente ininterrumpida (UPS) marca Mitsubishi de propiedad de LA PREVISORA S.A., que soportan la plataforma tecnológica con cargas en misión crítica de alta disponibilidad y la red regulada, equipos instalados en el edificio de casa matriz de LA PREVISORA S.A. en Bogotá</t>
  </si>
  <si>
    <t>4 DV 3</t>
  </si>
  <si>
    <t>POWER QUALITY SOLUTIONS</t>
  </si>
  <si>
    <t>ADMINISTRAR Y CUSTODIAR LOS VEHÍCULOS DE INVERSIÓN DE PROPIEDAD DE LA PREVISORA, ASÍ COMO LA COMPENSACIÓN Y LIQUIDACIÓN DE LAS OPERACIONES REALIZADAS SOBRE DICHOS VALORES, LOS CUALES RESPALDAN LAS RESERVAS TÉCNICAS DE LA COMPAÑÍA.</t>
  </si>
  <si>
    <t>060-2021</t>
  </si>
  <si>
    <t>11 NO SE DILIGENCIA INFORMACIÓN PARA ESTE FORMULARIO EN ESTE PERÍODO DE REPORTE</t>
  </si>
  <si>
    <t>BNP PARIBAS NY BRANCH</t>
  </si>
  <si>
    <t>Gerencia de Talento Humano</t>
  </si>
  <si>
    <t>CAJA DE COMPENSACIÓN FAMILIAR COMPENSAR</t>
  </si>
  <si>
    <t>066-2021</t>
  </si>
  <si>
    <t>EL PROVEEDOR se compromete a prestar el servicio de mantenimiento preventivo y correctivo a la planta eléctrica de emergencia marca FG WILSON P425E de propiedad de LA PREVISORA S.A.</t>
  </si>
  <si>
    <t>INGENIERIA DE PROYECTOS INTEGRALES S.A.S.</t>
  </si>
  <si>
    <t xml:space="preserve">MANTENIMIENTO Y REPARACIONES ADMINISTRATIVAS </t>
  </si>
  <si>
    <t>076-2021</t>
  </si>
  <si>
    <t>prestar el servicio de soporte mantenimiento consultoría y actualización de la aplicación de Conciliación DATA MATCH CONCISO WEB (nuevo versionamiento modelo SAAS)</t>
  </si>
  <si>
    <t>ASESORES DE SISTEMAS ESPECIALIZADOS EN SOFTWARE S.A.S.</t>
  </si>
  <si>
    <t>ARRENDAMIENTO TECNOLÓGICO / MANTENIMIENTO Y REPARACIONES TECNOLOGICAS</t>
  </si>
  <si>
    <t>https://www.secop.gov.co/CO1BusinessLine/Tendering/ProcedureEdit/View?DocUniqueIdentifier=CO1.REQ.2834519&amp;PrevCtxLbl=Work+Area&amp;PrevCtxUrl=https%3a%2f%2fwww.secop.gov.co%2fCO1BusinessLine%2fTendering%2fBuyerWorkArea%2fIndex%3fDocUniqueIdentifier%3dCO1.BDOS.2703977&amp;Messages=Modificaci%C3%B3n%20aplicada%20%20|Success</t>
  </si>
  <si>
    <t>Subgerencia De Planeación Y Proyectos De Ti</t>
  </si>
  <si>
    <t>9 CONSULTORÍA</t>
  </si>
  <si>
    <t>GASTOS DE CONVENCION COLECTIVA DE TRABAJO</t>
  </si>
  <si>
    <t>Vicepresidencia_Jurídica</t>
  </si>
  <si>
    <t>No se Liquida</t>
  </si>
  <si>
    <t>041-2022</t>
  </si>
  <si>
    <t>30 OTROS / OUTSOURCING VIGILANCIA</t>
  </si>
  <si>
    <t>Prestación de servicios de vigilancia y seguridad privada, con medio humano, armado, equipos de comunicación y de seguridad tecnológicos en las instalaciones de LA PREVISORA S.A., a nivel nacional.</t>
  </si>
  <si>
    <t>COMPAÑÍA DE SEGURIDAD NACIONAL COMSENAL LTDA.</t>
  </si>
  <si>
    <t xml:space="preserve">VIGILANCIA </t>
  </si>
  <si>
    <t>Gerencia De Actuaría</t>
  </si>
  <si>
    <t>045-2022</t>
  </si>
  <si>
    <t>Adquirir la herramienta tecnológica “RMS risklink” para así dar cumplimiento a lo establecido en el Decreto 2973 de 2013 y la Carta Circular Externa 009 de 2017, en donde se establece que las entidades aseguradoras deben contar con modelos de estimación de pérdidas o modelos catastróficos en el ramo de terremoto, con el objeto de establecer la pérdida máxima probable, las primas puras de riesgo y demás variables relevantes en el cálculo de las reservas técnicas. Es de señalar, que este modelo se reportó a la SFC y es el que se encuentra autorizado por el ente supervisor.</t>
  </si>
  <si>
    <t>BAKER &amp; MCKENZIE S A S</t>
  </si>
  <si>
    <t>30 OTROS / OUTSOURCING ASEO, CAFETERÍA</t>
  </si>
  <si>
    <t>ASEO Y CAFETERIA</t>
  </si>
  <si>
    <t>047-2022</t>
  </si>
  <si>
    <t>Prestar los servicios de agencia de viajes para realizar los trámites de emisión de tiquetes aéreos y reservas hoteleras (habitaciones y salas de reunión) en destinos nacionales e internacionales.</t>
  </si>
  <si>
    <t xml:space="preserve">MAYATUR S.A.S. </t>
  </si>
  <si>
    <t>VIATICOS</t>
  </si>
  <si>
    <t>Secretaría General</t>
  </si>
  <si>
    <t>061-2022</t>
  </si>
  <si>
    <t xml:space="preserve">prestar los servicios para la administración lógica y física de los equipos LAN/WLAN de LA PREVISORA S.A., a nivel nacional, manteniéndolos configurados y monitoreados para conservar la seguridad y disponibilidad del servicio. </t>
  </si>
  <si>
    <t>063-2022</t>
  </si>
  <si>
    <t>30 OTROS (SOFTWARE)</t>
  </si>
  <si>
    <t xml:space="preserve">EL PROVEEDOR proporcionará a LA PREVISORA S.A. el software con licencia para su uso en los sistemas de LA PREVISORA S.A. ("Software" y/o “Solución”) y / o servicios (incluidos los servicios SaaS, cuando aplique) (los "Servicios") identificados en este contrato y subsidiariamente en las Ordenes adjuntas </t>
  </si>
  <si>
    <t xml:space="preserve">FIS CAPITAL MARKETS US LLC </t>
  </si>
  <si>
    <t>Subgerencia de Transformación Digital</t>
  </si>
  <si>
    <t>072-2022</t>
  </si>
  <si>
    <t>prestar los servicios de infraestructura, suscripción, diseño de experiencia, diseño web, migración, desarrollo web, estrategia SEO (Search Engine Optimization – Optimización de motores de búsqueda), actividades de web máster, implementación y soporte del portal web y portal de aliados de LA PREVISORA S.A sobre la plataforma de experiencia digital Liferay DXP Cloud</t>
  </si>
  <si>
    <t xml:space="preserve">ARIA PSW S.A.S. </t>
  </si>
  <si>
    <t>Presidencia_</t>
  </si>
  <si>
    <t>Oficina De Control Interno</t>
  </si>
  <si>
    <t>083-2022</t>
  </si>
  <si>
    <t>prestar el servicio de auditoría interna, valoración del riesgo, auditoría de calidad, ambiental, innovación y seguimiento del Sistema de Control Interno</t>
  </si>
  <si>
    <t>ERNST &amp; YOUNG S.A.S.</t>
  </si>
  <si>
    <t>Gerencia De Planeación</t>
  </si>
  <si>
    <t>BISION CONSULTING S.A.S.</t>
  </si>
  <si>
    <t>Gerencia De Indemnizaciones Soat, Vida Y Ap</t>
  </si>
  <si>
    <t>091-2022</t>
  </si>
  <si>
    <t xml:space="preserve">Prestar los servicios de auditoría concurrente, médica, técnica, documental y jurídica de los reclamos presentados a nivel nacional, tanto por personas naturales como jurídicas, que afecten los amparo de las pólizas de los ramos de SOAT y Accidentes Personales expedidas por la Compañía. </t>
  </si>
  <si>
    <t xml:space="preserve">UNION TEMPORAL PREVISORA 2022 
</t>
  </si>
  <si>
    <t>https://community.secop.gov.co/Public/Tendering/ContractNoticePhases/View?PPI=CO1.PPI.23092358&amp;isFromPublicArea=True&amp;isModal=False</t>
  </si>
  <si>
    <t>MANTENIMIENTO Y REPARACIONES TECNOLOGICAS</t>
  </si>
  <si>
    <t>Gerencia De Tecnología De La Información</t>
  </si>
  <si>
    <t>103-2022</t>
  </si>
  <si>
    <t>Realizar todas las gestiones para la publicación de avisos de prensa en diarios de amplia circulación nacional referente a temas como Asambleas Ordinarias y Extraordinarias publicación de fallecimientos de pensionados o personal activo de la Compañía reclamaciones de acreencias laborales cierres y aperturas de sucursales entre otros avisos relacionados con la gestión administrativa de la Compañía.</t>
  </si>
  <si>
    <t>WPP MEDIA MANAGEMENT COLOMBIA SAS</t>
  </si>
  <si>
    <t>PUBLICACIONES, SUSCRIPCIONES Y BIBLIOTECA</t>
  </si>
  <si>
    <t>106-2022</t>
  </si>
  <si>
    <t>suministrar sistemas de audio y video para las salas y la consola de sonido y los altavoces de los espacios internos de la compañía que LA PREVISORA S.A.  designe. Estos elementos se deben entregar con la correspondiente instalación, configuración, garantía, soporte técnico por treinta y seis (36) meses, y capacitación del manejo sobre los mismos.</t>
  </si>
  <si>
    <t>NECSYS S.A.S.</t>
  </si>
  <si>
    <t>INV. ADQUISICIÓN ACTIVOS-HADWARE/MANTENIMIENTO Y REPARACIONES TECNOLOGICAS</t>
  </si>
  <si>
    <t>109-2022</t>
  </si>
  <si>
    <t>prestar el servicio de mantenimiento, revisión, nivelación, recarga y descarga, de los extintores de fuego de propiedad de LA PREVISORA S.A. en la ciudad de Bogotá.</t>
  </si>
  <si>
    <t>EXTINTORES FIREXT S.A.S.</t>
  </si>
  <si>
    <t>115-2022</t>
  </si>
  <si>
    <t>prestar los servicios de suministro, renovación y soporte al licenciamiento en la plataforma Microsoft Office 365 y Real Connect, para uso de LA PREVISORA S.A.</t>
  </si>
  <si>
    <t>CONTROLES EMPRESARIALES S.A.S.</t>
  </si>
  <si>
    <t>ARRENDAMIENTO TECNOLÓGICO / HONORARIOS ADMINISTRATIVOS</t>
  </si>
  <si>
    <t>https://community.secop.gov.co/Public/Tendering/ContractNoticePhases/View?PPI=CO1.PPI.24902099&amp;isFromPublicArea=True&amp;isModal=False</t>
  </si>
  <si>
    <t>Sucursal Estatal</t>
  </si>
  <si>
    <t>123-2022</t>
  </si>
  <si>
    <t>prestar los servicios de impresión de formularios de asegurabilidad y designación de beneficiarios para las pólizas de Vida Grupo Subsidiado y Voluntario del Ministerio de Defensa Nacional derivado de la Licitación 008 del año 2022</t>
  </si>
  <si>
    <t>ENSAMBLY PRODUCCIONES S.A.S.</t>
  </si>
  <si>
    <t>GASTOS DE EMISION DE
POLIZAS</t>
  </si>
  <si>
    <t>MULTISOFTWARE TRANSACCIONAL S.A.S.</t>
  </si>
  <si>
    <t>125-2022</t>
  </si>
  <si>
    <t>Suministrar los derechos de uso de software BIG SAS para almacenar la digitalización y digitación de información que se encuentra registrada en los formularios de las pólizas de seguros de vida del Ministerio de Defensa Nacional.</t>
  </si>
  <si>
    <t>BIG-BUSINESS INTERNATIONAL GROUP S.A.S.</t>
  </si>
  <si>
    <t>ORACLE COLOMBIA LIMITADA</t>
  </si>
  <si>
    <t>136-2022</t>
  </si>
  <si>
    <t xml:space="preserve">Prestar el servicio de mantenimiento preventivo, correctivo y soporte técnico de la plataforma TOTAL REPORT, incluyendo los desarrollos en el aplicativo que sean requeridos por LA PREVISORA S.A. </t>
  </si>
  <si>
    <t xml:space="preserve">J.W. PROJECT HOUSE S.A.S. </t>
  </si>
  <si>
    <t>MANTENIMIENTO</t>
  </si>
  <si>
    <t>137-2022</t>
  </si>
  <si>
    <t xml:space="preserve">Implementar la herramienta actuarial y contable PROPHET, para cumplir con los requerimientos normativos de la NIIF 17. </t>
  </si>
  <si>
    <t>FIS CAPITAL MARKETS US LLC</t>
  </si>
  <si>
    <t>Honorarios Administrativos</t>
  </si>
  <si>
    <t>https://www.secop.gov.co/CO1BusinessLine/Tendering/ProcedureEdit/View?DocUniqueIdentifier=CO1.REQ.3971088&amp;PrevCtxLbl=Work+Area&amp;PrevCtxUrl=https%3a%2f%2fwww.secop.gov.co%2fCO1BusinessLine%2fTendering%2fBuyerWorkArea%2fIndex%3fDocUniqueIdentifier%3dCO1.BDOS.3875640&amp;Messages=Modificaci%C3%B3n%20aplicada%20%20|Success</t>
  </si>
  <si>
    <t>Oficina De Cumplimiento Y Líneas Financieras</t>
  </si>
  <si>
    <t>141-2022</t>
  </si>
  <si>
    <t>14 FIDUCIA y/o ENCARGO FIDUCIARIO</t>
  </si>
  <si>
    <t>Constitución de Patrimonio Autónomo integrado por los recursos recibidos de los garantizados aportantes como requisito para la expedición de pólizas por el Fideicomitente ( Previsora Seguros) , con el fin de facilitar el derecho de subrogación que le otorga la ley</t>
  </si>
  <si>
    <t>FIDUCIARIA LA PREVISORA S.A.</t>
  </si>
  <si>
    <t>GASTOS EMISION DE POLIZAS</t>
  </si>
  <si>
    <t>145-2022</t>
  </si>
  <si>
    <t>Prestar los servicios para la realización de estudios de seguridad a cada uno de los candidatos seleccionados para cubrir las vacantes de LA PREVISORA S.A., a través de la verificación de antecedentes penales y judiciales ante organismos del Estado, verificación de referencias laborales, académicas y personales, visita domiciliaria, entre otras, en cumplimiento de las especificaciones definidas en el Manual de Vinculación.</t>
  </si>
  <si>
    <t>SOLUCIONES EN INGREGRIDAD Y CUMPLIMIENTO LTDA.</t>
  </si>
  <si>
    <t>147-2022</t>
  </si>
  <si>
    <t>Renovar el licenciamiento y prestar el servicio de soporte y mantenimiento de la herramienta de gestión de identidades denomina Oracle Identity Governance (OIG).</t>
  </si>
  <si>
    <t>ARRENDAMIENTO SOFTWARE</t>
  </si>
  <si>
    <t>https://www.secop.gov.co/CO1BusinessLine/Tendering/ProcedureEdit/View?docUniqueIdentifier=CO1.REQ.4248935&amp;prevCtxUrl=https%3a%2f%2fwww.secop.gov.co%2fCO1BusinessLine%2fTendering%2fBuyerDossierWorkspace%2fIndex%3freference%3d147-2022%26createDateFrom%3d27%2f01%2f2023+18%3a58%3a00%26createDateTo%3d27%2f07%2f2023+18%3a58%3a00%26filteringState%3d0%26sortingState%3dLastModifiedDESC%26showAdvancedSearch%3dTrue%26showAdvancedSearchFields%3dTrue%26advSrchFolderCode%3dALL%26selectedDossier%3dCO1.BDOS.4151761%26selectedRequest%3dCO1.REQ.4248935%26&amp;prevCtxLbl=Procesos+de+la+Entidad+Estatal</t>
  </si>
  <si>
    <t>Oficina De Transportes</t>
  </si>
  <si>
    <t>COLOMBIA SOFTWARE LTDA</t>
  </si>
  <si>
    <t>OFICINA DE TRANSPORTES / GASTOS DE EMISÍON DE PÓLIZAS</t>
  </si>
  <si>
    <t>006-2023</t>
  </si>
  <si>
    <t>Prestar sus servicios en Colombia en calidad de operador de la información de acuerdo a la Ley 1266 de 2008 y norma que a futuro la modifique o complemente de consulta en línea y en batch de datos personales información comercial de personas naturales y/o jurídicas que se encuentren en procesos de vinculación y/o vinculadas comercialmente con LA PREVISORA S.A. así como la generación de procesos que permitan gestionar el riesgo al que se pueda ver expuesta LA PREVISORA S.A. en el desarrollo de sus relaciones comerciales con clientes e intermediarios.</t>
  </si>
  <si>
    <t>EXPERIAN COLOMBIA S.A.</t>
  </si>
  <si>
    <t>https://www.secop.gov.co/CO1BusinessLine/Tendering/ProcedureEdit/Amendment?ProfileName=CCE-11-Procedimiento_Publicidad&amp;PPI=CO1.PPI.23658873&amp;DocUniqueName=Aditamento&amp;DocTypeName=NextWay.Entities.Marketplace.Tendering.RequestAmendment&amp;ProfileVersion=10&amp;DocUniqueIdentifier=CO1.AMD.3225743&amp;prevCtxUrl=https%3a%2f%2fwww.secop.gov.co%3a443%2fCO1BusinessLine%2fTendering%2fProcedureEdit%2fAmendment%3fDocUniqueIdentifier%3dCO1.AMD.3225743&amp;prevCtxLbl=Proceso</t>
  </si>
  <si>
    <t>008-2023</t>
  </si>
  <si>
    <t>Prestación del servicio de inspección (vehículos livianos pesados motos y bicicletas) marcación vehicular (segmento livianos) y revisión técnico-mecánica de acuerdo con los términos y condiciones establecidas por LA PREVISORA S.A.</t>
  </si>
  <si>
    <t>AUTOMAS UNION TEMPORAL PRE021-2022</t>
  </si>
  <si>
    <t>https://www.secop.gov.co/CO1BusinessLine/Tendering/BuyerWorkArea/Index?docUniqueIdentifier=CO1.BDOS.4258603&amp;prevCtxUrl=https%3a%2f%2fwww.secop.gov.co%2fCO1BusinessLine%2fTendering%2fBuyerDossierWorkspace%2fIndex%3freference%3d008-2023%26createDateFrom%3d07%2f01%2f2023+10%3a50%3a00%26createDateTo%3d07%2f11%2f2023+22%3a50%3a00%26filteringState%3d0%26sortingState%3dLastModifiedDESC%26showAdvancedSearch%3dTrue%26showAdvancedSearchFields%3dFalse%26advSrchFolderCode%3dALL%26selectedDossier%3dCO1.BDOS.4258603%26selectedRequest%3dCO1.REQ.5062042%26&amp;prevCtxLbl=Procesos+de+la+Entidad+Estatal</t>
  </si>
  <si>
    <t>Subgerencia De Infraestructura Y Servicios De TI</t>
  </si>
  <si>
    <t>010-2023</t>
  </si>
  <si>
    <t>EL PROVEEDOR se compromete con LA PREVISORA S.A. a realizar el suministro y actualización sobre el licenciamiento del software Adobe Creative Cloud y el licenciamiento de Adobe Acrobat Pro.</t>
  </si>
  <si>
    <t>DISCOVERY ENTERPRISE BUSINESS S.A.S EN REORGANIZACION</t>
  </si>
  <si>
    <t>https://www.secop.gov.co/CO1BusinessLine/Tendering/ProcedureEdit/View?docUniqueIdentifier=CO1.REQ.4236778&amp;prevCtxUrl=https%3a%2f%2fwww.secop.gov.co%2fCO1BusinessLine%2fTendering%2fBuyerDossierWorkspace%2fIndex%3freference%3d010-2023%26createDateFrom%3d17%2f01%2f2022+15%3a22%3a00%26createDateTo%3d17%2f05%2f2023+15%3a22%3a00%26filteringState%3d0%26sortingState%3dLastModifiedDESC%26showAdvancedSearch%3dTrue%26showAdvancedSearchFields%3dFalse%26advSrchFolderCode%3dALL%26selectedDossier%3dCO1.BDOS.4139831%26selectedRequest%3dCO1.REQ.4236778%26&amp;prevCtxLbl=Procesos+de+la+Entidad+Estatal</t>
  </si>
  <si>
    <t>023-2023</t>
  </si>
  <si>
    <t>Prestar servicios de desarrollo (evolutivo y proyectos), soporte y mantenimiento de productos de software (bajo un modelo operativo tipo fábrica de software) y al SISTEMA, así como los servicios de Outsourcing que permita facilitar y optimizar la gestión de LA PREVISORA S.A.</t>
  </si>
  <si>
    <t xml:space="preserve">SISTRAN DE COLOMBIA S.A. </t>
  </si>
  <si>
    <t>https://www.secop.gov.co/CO1BusinessLine/Tendering/ProcedureEdit/View?docUniqueIdentifier=CO1.REQ.4686815&amp;prevCtxUrl=https%3a%2f%2fwww.secop.gov.co%2fCO1BusinessLine%2fTendering%2fBuyerDossierWorkspace%2fIndex%3freference%3d023-2023%26createDateFrom%3d19%2f01%2f2023+16%3a49%3a00%26createDateTo%3d19%2f07%2f2023+16%3a49%3a00%26filteringState%3d0%26sortingState%3dLastModifiedDESC%26showAdvancedSearch%3dTrue%26showAdvancedSearchFields%3dTrue%26advSrchFolderCode%3dALL%26selectedDossier%3dCO1.BDOS.4582812%26selectedRequest%3dCO1.REQ.4686815%26&amp;prevCtxLbl=Procesos+de+la+Entidad+Estatal</t>
  </si>
  <si>
    <t>Gerencia De Litigios</t>
  </si>
  <si>
    <t>EDITORIAL LA REPUBLICA S.A.S.</t>
  </si>
  <si>
    <t>033-2023</t>
  </si>
  <si>
    <t>EL PROVEEDOR, se compromete con LA PREVISORA S.A., a realizar mantenimiento preventivo y correctivo al sistema de alarma y detección de incendios de las sedes de Casa Matriz , Sucursal Estatal, Vicepresidencia de Indemnizaciones o, Bodega, Almacén y demás áreas que se requiera.</t>
  </si>
  <si>
    <t>AMERICAN ALARM ELECTRONICS SAS</t>
  </si>
  <si>
    <t>https://www.secop.gov.co/CO1BusinessLine/Tendering/ProcedureEdit/View?docUniqueIdentifier=CO1.REQ.4303083&amp;prevCtxUrl=https%3a%2f%2fwww.secop.gov.co%2fCO1BusinessLine%2fTendering%2fBuyerDossierWorkspace%2fIndex%3freference%3d033-2023%26createDateFrom%3d01%2f01%2f2022+16%3a10%3a00%26createDateTo%3d17%2f05%2f2023+16%3a10%3a00%26filteringState%3d0%26sortingState%3dLastModifiedDESC%26showAdvancedSearch%3dTrue%26showAdvancedSearchFields%3dFalse%26advSrchFolderCode%3dALL%26selectedDossier%3dCO1.BDOS.4204885%26selectedRequest%3dCO1.REQ.4303083%26&amp;prevCtxLbl=Procesos+de+la+Entidad+Estatal</t>
  </si>
  <si>
    <t>034-2023</t>
  </si>
  <si>
    <t xml:space="preserve">Suministro de bonos y/o tarjetas electrónicas redimibles en una amplia red de establecimientos comerciales y con un rango amplio de posibilidades de elección a nivel nacional. </t>
  </si>
  <si>
    <t>SODEXO SERVICIOS DE BENEFICIOS E INCENTIVOS COLOMBIA S.A.S</t>
  </si>
  <si>
    <t>AUXILIOS AL PERSONAL / BONIFICACIÓN DIRECTIVOS / PREMIOS CONCURSOS INTERNOS</t>
  </si>
  <si>
    <t>https://www.secop.gov.co/CO1BusinessLine/Tendering/ProcedureEdit/View?ProfileName=CCE-11-Procedimiento_Publicidad&amp;PPI=CO1.PPI.26291825&amp;DocUniqueName=Consulta&amp;DocTypeName=NextWay.Entities.Marketplace.Tendering.ProcedureRequest&amp;ProfileVersion=11&amp;DocUniqueIdentifier=CO1.REQ.4855632&amp;prevCtxUrl=https%3a%2f%2fwww.secop.gov.co%2fCO1BusinessLine%2fTendering%2fBuyerWorkArea%2fIndex%3fDocUniqueIdentifier%3dCO1.BDOS.4748925&amp;prevCtxLbl=&amp;Messages=Publicado%20|Success</t>
  </si>
  <si>
    <t>036-2023</t>
  </si>
  <si>
    <t>Prestar sus servicios profesionales especializados, en todos los temas laborales, derecho colectivo y de seguridad social integral de los que LA PREVISORA S.A. requiera asesoría legal</t>
  </si>
  <si>
    <t>VALDES ABOGADOS - ASLABOR LTDA</t>
  </si>
  <si>
    <t>https://www.secop.gov.co/CO1BusinessLine/Tendering/ProcedureEdit/View?docUniqueIdentifier=CO1.REQ.4305746&amp;prevCtxUrl=https%3a%2f%2fwww.secop.gov.co%2fCO1BusinessLine%2fTendering%2fBuyerDossierWorkspace%2fIndex%3freference%3d036-2023%26createDateFrom%3d17%2f11%2f2022+16%3a13%3a00%26createDateTo%3d17%2f05%2f2023+16%3a13%3a00%26filteringState%3d1%26sortingState%3dLastModifiedDESC%26showAdvancedSearch%3dTrue%26showAdvancedSearchFields%3dFalse%26advSrchFolderCode%3dALL%26selectedDossier%3dCO1.BDOS.4207735%26selectedRequest%3dCO1.REQ.4305746%26&amp;prevCtxLbl=Procesos+de+la+Entidad+Estatal</t>
  </si>
  <si>
    <t>UNIVERSIDAD DE LA SABANA</t>
  </si>
  <si>
    <t>ACOMEDIOS PUBLICIDAD Y MERCADEO S.A.S.</t>
  </si>
  <si>
    <t>046-2023</t>
  </si>
  <si>
    <t>30 OTROS / OUTSOURCING BPO</t>
  </si>
  <si>
    <t>Contratar un proveedor que preste bajo la modalidad de outsourcing los servicios de BPO (Business Process Outsourcing) para la gestión integral de la documentación física y electrónica producida y recibida la administración del archivo de LA PREVISORA S.A COMPAÑÍA DE SEGUROS derivados de los procesos que se lleven a cabo debido a su objeto social la prestación del servicio de custodia organización y bodegaje de los archivos de gestión y central.</t>
  </si>
  <si>
    <t>CONSORCIO DATAFILE PROCESOS Y SERVICIOS</t>
  </si>
  <si>
    <t>GASTOS DE ARCHIVO Y MICROFILMACIÓN / GASTOS EMISION DE POLIZAS / OTROS GASTOS DE SINIESTROS</t>
  </si>
  <si>
    <t>https://www.secop.gov.co/CO1BusinessLine/Tendering/ProcedureEdit/View?docUniqueIdentifier=CO1.REQ.4686045&amp;prevCtxUrl=https%3a%2f%2fwww.secop.gov.co%2fCO1BusinessLine%2fTendering%2fBuyerDossierWorkspace%2fIndex%3freference%3d046-2023%26createDateFrom%3d26%2f01%2f2023+20%3a18%3a00%26createDateTo%3d26%2f07%2f2023+20%3a18%3a00%26filteringState%3d0%26sortingState%3dLastModifiedDESC%26showAdvancedSearch%3dTrue%26showAdvancedSearchFields%3dTrue%26advSrchFolderCode%3dALL%26selectedDossier%3dCO1.BDOS.4258295%26selectedRequest%3dCO1.REQ.4686045%26&amp;prevCtxLbl=Procesos+de+la+Entidad+Estatal</t>
  </si>
  <si>
    <t>048-2023</t>
  </si>
  <si>
    <t>30 OTROS / OUTSOURCING MENSAJERÍA</t>
  </si>
  <si>
    <t>Prestar el servicio de mensajería especializada bajo la modalidad de outsourcing a nivel nacional, para el manejo, recepción, distribución y entrega de la correspondencia urbana y demás comunicaciones oficiales enviadas y recibidas.</t>
  </si>
  <si>
    <t>SERVICIOS POSTALES NACIONALES S.A.S -  472</t>
  </si>
  <si>
    <t>TRANSPORTE URBANO Y ACARREOS</t>
  </si>
  <si>
    <t>https://www.secop.gov.co/CO1BusinessLine/Tendering/ProcedureEdit/View?ProfileName=CCE-11-Procedimiento_Publicidad&amp;PPI=CO1.PPI.26398462&amp;DocUniqueName=Consulta&amp;DocTypeName=NextWay.Entities.Marketplace.Tendering.ProcedureRequest&amp;ProfileVersion=11&amp;DocUniqueIdentifier=CO1.REQ.5315342&amp;prevCtxUrl=https%3a%2f%2fwww.secop.gov.co%2fCO1BusinessLine%2fTendering%2fBuyerWorkArea%2fIndex%3fDocUniqueIdentifier%3dCO1.BDOS.4769073&amp;prevCtxLbl=&amp;Messages=Publicado%20|Success</t>
  </si>
  <si>
    <t xml:space="preserve">Gerencia De Innovación Y Procesos </t>
  </si>
  <si>
    <t>INV. INTANGIBLES DIFERIDOS-OTROS</t>
  </si>
  <si>
    <t>054-2023</t>
  </si>
  <si>
    <t>Realizar el mantenimiento preventivo y correctivo de manera integral al sistema de control de acceso del edificio de casa matriz, oficinas de la vicepresidencia de indemnizaciones, sucursal estatal y parqueadero de la PREVISORA S.A, ubicados en la calle 57 No. 9-07, 8B – 05 y 8-69 de la ciudad de Bogotá D.C</t>
  </si>
  <si>
    <t>CABLECON INGENIERIA DE REDES S.A.S</t>
  </si>
  <si>
    <t>https://www.secop.gov.co/CO1BusinessLine/Tendering/ProcedureEdit/View?docUniqueIdentifier=CO1.REQ.4400924&amp;prevCtxUrl=https%3a%2f%2fwww.secop.gov.co%2fCO1BusinessLine%2fTendering%2fBuyerDossierWorkspace%2fIndex%3freference%3d054-2023%26createDateFrom%3d01%2f01%2f2022+16%3a46%3a00%26createDateTo%3d17%2f05%2f2023+16%3a46%3a00%26filteringState%3d0%26sortingState%3dLastModifiedDESC%26showAdvancedSearch%3dTrue%26showAdvancedSearchFields%3dTrue%26advSrchFolderCode%3dALL%26selectedDossier%3dCO1.BDOS.4300816%26selectedRequest%3dCO1.REQ.4400924%26&amp;prevCtxLbl=Procesos+de+la+Entidad+Estatal</t>
  </si>
  <si>
    <t>PRI ASSOCIATION</t>
  </si>
  <si>
    <t>064-2023</t>
  </si>
  <si>
    <t>Servicios especializados para la implementación de una solución que permita la administración identificación detección protección y respuesta frente a posibles brechas de seguridad a nivel de fuga de información como lo es la solución de DLP (en inglés Data Loss Prevention).</t>
  </si>
  <si>
    <t>https://www.secop.gov.co/CO1BusinessLine/Tendering/ProcedureEdit/View?ProfileName=CCE-11-Procedimiento_Publicidad&amp;PPI=CO1.PPI.25592232&amp;DocUniqueName=Consulta&amp;DocTypeName=NextWay.Entities.Marketplace.Tendering.ProcedureRequest&amp;ProfileVersion=11&amp;DocUniqueIdentifier=CO1.REQ.4675354&amp;prevCtxUrl=https%3a%2f%2fwww.secop.gov.co%2fCO1BusinessLine%2fTendering%2fBuyerWorkArea%2fIndex%3fDocUniqueIdentifier%3dCO1.BDOS.4570700&amp;prevCtxLbl=&amp;Messages=Publicado%20|Success</t>
  </si>
  <si>
    <t>Gerencia De Planeacion Financiera</t>
  </si>
  <si>
    <t>065-2023</t>
  </si>
  <si>
    <t>El proveedor se compromete a prestar los servicios de mantenimiento y soporte de la plataforma de planeación financiera DATACIPRES.</t>
  </si>
  <si>
    <t>DIGIDATA DE COLOMBIA LIMITADA</t>
  </si>
  <si>
    <t>https://www.secop.gov.co/CO1BusinessLine/Tendering/ProcedureEdit/View?docUniqueIdentifier=CO1.REQ.4663571&amp;prevCtxUrl=https%3a%2f%2fwww.secop.gov.co%2fCO1BusinessLine%2fTendering%2fBuyerDossierWorkspace%2fIndex%3freference%3d065-2023%26createDateFrom%3d27%2f01%2f2023+14%3a23%3a00%26createDateTo%3d27%2f07%2f2023+14%3a23%3a00%26filteringState%3d0%26sortingState%3dLastModifiedDESC%26showAdvancedSearch%3dTrue%26showAdvancedSearchFields%3dFalse%26advSrchFolderCode%3dALL%26selectedDossier%3dCO1.BDOS.4559984%26selectedRequest%3dCO1.REQ.4663571%26&amp;prevCtxLbl=Procesos+de+la+Entidad+Estatal</t>
  </si>
  <si>
    <t>ELECCION CONFIABLE SAS</t>
  </si>
  <si>
    <t>SELECCIÓN DE PERSONAL/FIRMAS ESPECIALIZADAS</t>
  </si>
  <si>
    <t>070-2023</t>
  </si>
  <si>
    <t>Realizar los trámites de saneamiento de los vehículos ante las entidades de tránsito en nombre de la Compañía.</t>
  </si>
  <si>
    <t>ASISTE MAS S.A.S.</t>
  </si>
  <si>
    <t>https://www.secop.gov.co/CO1BusinessLine/Tendering/BuyerWorkArea/Index?docUniqueIdentifier=CO1.BDOS.4566615&amp;prevCtxUrl=https%3a%2f%2fwww.secop.gov.co%2fCO1BusinessLine%2fTendering%2fBuyerDossierWorkspace%2fIndex%3freference%3d070-2023%26createDateFrom%3d04%2f03%2f2023+20%3a21%3a00%26createDateTo%3d04%2f09%2f2023+20%3a21%3a00%26filteringState%3d0%26sortingState%3dLastModifiedDESC%26showAdvancedSearch%3dTrue%26showAdvancedSearchFields%3dFalse%26advSrchFolderCode%3dALL%26selectedDossier%3dCO1.BDOS.4566615%26selectedRequest%3dCO1.REQ.4670079%26&amp;prevCtxLbl=Procesos+de+la+Entidad+Estatal</t>
  </si>
  <si>
    <t>073-2023</t>
  </si>
  <si>
    <t>Proveer el servicio de software informativo financiero sobre noticias y datos macroeconómicos locales e internacionales que integra bases de datos, noticias, gráficos, calculadoras, e-mail, chat, información multimedia y herramientas de negociación electrónica.</t>
  </si>
  <si>
    <t>BLOOMBERG L.P.</t>
  </si>
  <si>
    <t>https://www.secop.gov.co/CO1BusinessLine/Tendering/BuyerWorkArea/Index?docUniqueIdentifier=CO1.BDOS.5137796&amp;prevCtxUrl=https%3a%2f%2fwww.secop.gov.co%2fCO1BusinessLine%2fTendering%2fBuyerDossierWorkspace%2fIndex%3freference%3d073-2023%26createDateFrom%3d08%2f05%2f2023+22%3a50%3a00%26createDateTo%3d08%2f11%2f2023+22%3a50%3a00%26filteringState%3d0%26sortingState%3dLastModifiedDESC%26showAdvancedSearch%3dTrue%26showAdvancedSearchFields%3dFalse%26advSrchFolderCode%3dALL%26selectedDossier%3dCO1.BDOS.5137796%26selectedRequest%3dCO1.REQ.5252083%26&amp;prevCtxLbl=Procesos+de+la+Entidad+Estatal</t>
  </si>
  <si>
    <t>LUIS HUMBERTO USTARIZ GONZALEZ</t>
  </si>
  <si>
    <t>SERVICIOS TEMPORALES / GASTOS DE EMISIÓN DE POLIZAS</t>
  </si>
  <si>
    <t>BLANCO &amp; DEGIOVANNI ABOGADOS Y CONSULTORES S.A.S.</t>
  </si>
  <si>
    <t xml:space="preserve">Gerencia De Indemnizaciones Seguros Generales Y Patrimoniales </t>
  </si>
  <si>
    <t>081-2023</t>
  </si>
  <si>
    <t xml:space="preserve">Prestar los servicios de ajuste a los siniestros de los ramos generales y patrimoniales, dentro del marco de las actividades relacionadas con la Vicepresidencia de Indemnizaciones. </t>
  </si>
  <si>
    <t>ASESORIAS INTEGRALES EN SEGUROS AISEG LTDA.</t>
  </si>
  <si>
    <t>https://www.secop.gov.co/CO1BusinessLine/Tendering/BuyerWorkArea/Index?docUniqueIdentifier=CO1.BDOS.5213431&amp;prevCtxUrl=https%3a%2f%2fwww.secop.gov.co%2fCO1BusinessLine%2fTendering%2fBuyerDossierWorkspace%2fIndex%3freference%3d081-2023%26createDateFrom%3d12%2f06%2f2023+20%3a16%3a00%26createDateTo%3d12%2f12%2f2023+20%3a16%3a00%26filteringState%3d0%26sortingState%3dLastModifiedDESC%26showAdvancedSearch%3dTrue%26showAdvancedSearchFields%3dFalse%26advSrchFolderCode%3dALL%26selectedDossier%3dCO1.BDOS.5213431%26selectedRequest%3dCO1.REQ.5329870%26&amp;prevCtxLbl=Procesos+de+la+Entidad+Estatal</t>
  </si>
  <si>
    <t>GLOBAL RESEARCH ASOCIADOS S.A.S.</t>
  </si>
  <si>
    <t>MANTENIMIENENTO Y REPARACIONES TECNOLÓGICAS</t>
  </si>
  <si>
    <t>MANTENIMIENTO Y
REPARACIONES
TECNOLOGICAS</t>
  </si>
  <si>
    <t>095-2023</t>
  </si>
  <si>
    <t>Contratar los servicios de una fábrica de software de nivel cinco (5) de acuerdo con el Modelo de Madurez de Capacidad Integrado (CMMI), que garantice la integración con aplicaciones legadas y la construcción de nuevos productos y servicios de software con plataformas modernas, alineadas con las nuevas prácticas ágiles de la industria, que mantengan y fortalezcan el logro de la estrategia de transformación digital de La Previsora Compañía de Seguros S.A.</t>
  </si>
  <si>
    <t xml:space="preserve">UNIÓN TEMPORAL ADA </t>
  </si>
  <si>
    <t>HONORARIOS
ADMINISTRATIVOS /
INV. ADQUISICIÓN ACTIVOS
SOFTWARE</t>
  </si>
  <si>
    <t>https://www.secop.gov.co/CO1BusinessLine/Tendering/BuyerWorkArea/Index?docUniqueIdentifier=CO1.BDOS.5084509&amp;prevCtxUrl=https%3a%2f%2fwww.secop.gov.co%2fCO1BusinessLine%2fTendering%2fBuyerDossierWorkspace%2fIndex%3freference%3d095-2023%26createDateFrom%3d07%2f05%2f2023+22%3a58%3a00%26createDateTo%3d07%2f11%2f2023+22%3a58%3a00%26filteringState%3d0%26sortingState%3dLastModifiedDESC%26showAdvancedSearch%3dTrue%26showAdvancedSearchFields%3dFalse%26advSrchFolderCode%3dALL%26selectedDossier%3dCO1.BDOS.5084509%26selectedRequest%3dCO1.REQ.5229958%26&amp;prevCtxLbl=Procesos+de+la+Entidad+Estatal</t>
  </si>
  <si>
    <t>Gerencia de Riesgos</t>
  </si>
  <si>
    <t>097-2023</t>
  </si>
  <si>
    <t>Prestación de Servicios a través de una persona jurídica especializada para apoyar la gestión de la Seguridad de la Información y la Ciberseguridad de la compañía.</t>
  </si>
  <si>
    <t>PRICEWATERHOUSECOOPERS ASESORES GERENCIALES S.A.S.</t>
  </si>
  <si>
    <t>SEGURIDAD INFORMATICA Y
ADMINISTRACION DE
INFRAESTRUCTURA
TECNOLOGICA</t>
  </si>
  <si>
    <t>https://www.secop.gov.co/CO1BusinessLine/Tendering/ProcedureEdit/View?docUniqueIdentifier=CO1.REQ.5325588&amp;prevCtxUrl=https%3a%2f%2fwww.secop.gov.co%2fCO1BusinessLine%2fTendering%2fBuyerDossierWorkspace%2fIndex%3ffilteringState%3d0%26sortingState%3dLastModifiedDESC%26showAdvancedSearch%3dFalse%26showAdvancedSearchFields%3dFalse%26folderCode%3dALL%26selectedDossier%3dCO1.BDOS.5202434%26selectedRequest%3dCO1.REQ.5325588%26&amp;prevCtxLbl=Procesos+de+la+Entidad+Estatal</t>
  </si>
  <si>
    <t>098-2023</t>
  </si>
  <si>
    <t xml:space="preserve">EL PROVEEDOR  se compromete a prestar los servicios de migración del esquema de autenticación en la red de LA PREVISORA S.A. y al suministro e instalación de equipos Access Point para el servicio de wifi, garantizando la continuidad y operatividad en el acceso a la red.	</t>
  </si>
  <si>
    <t>INV. ADQUISICIÓN ACTIVOS FIJOS</t>
  </si>
  <si>
    <t>https://www.secop.gov.co/CO1BusinessLine/Tendering/BuyerWorkArea/Index?docUniqueIdentifier=CO1.BDOS.5109844&amp;prevCtxUrl=https%3a%2f%2fwww.secop.gov.co%2fCO1BusinessLine%2fTendering%2fBuyerDossierWorkspace%2fIndex%3freference%3d098-2023%26createDateFrom%3d07%2f05%2f2023+22%3a57%3a00%26createDateTo%3d07%2f11%2f2023+22%3a57%3a00%26filteringState%3d0%26sortingState%3dLastModifiedDESC%26showAdvancedSearch%3dTrue%26showAdvancedSearchFields%3dFalse%26advSrchFolderCode%3dALL%26selectedDossier%3dCO1.BDOS.5109844%26selectedRequest%3dCO1.REQ.5224646%26&amp;prevCtxLbl=Procesos+de+la+Entidad+Estatal</t>
  </si>
  <si>
    <t>105-2023</t>
  </si>
  <si>
    <t>Prestar a nivel nacional el servicio de resguardo de repuestos, sobrantes y recolección de chatarra para el ramo de automóviles, así como servicio de resguardo, recolección de salvamentos de seguros generales y destrucción, disposición final de materiales no reutilizables para todos los ramos de LA PREVISORA S.A.</t>
  </si>
  <si>
    <t>BODEGAS SALVAMENTOS Y GENERALES SAS - BSG SALVAMENTOS</t>
  </si>
  <si>
    <t>https://www.secop.gov.co/CO1BusinessLine/Tendering/BuyerWorkArea/Index?docUniqueIdentifier=CO1.BDOS.5115505&amp;prevCtxUrl=https%3a%2f%2fwww.secop.gov.co%2fCO1BusinessLine%2fTendering%2fBuyerDossierWorkspace%2fIndex%3freference%3d105-2023%26createDateFrom%3d07%2f05%2f2023+23%3a04%3a00%26createDateTo%3d07%2f11%2f2023+23%3a04%3a00%26filteringState%3d0%26sortingState%3dLastModifiedDESC%26showAdvancedSearch%3dTrue%26showAdvancedSearchFields%3dFalse%26advSrchFolderCode%3dALL%26selectedDossier%3dCO1.BDOS.5115505%26selectedRequest%3dCO1.REQ.5229718%26&amp;prevCtxLbl=Procesos+de+la+Entidad+Estatal</t>
  </si>
  <si>
    <t>109-2023</t>
  </si>
  <si>
    <t xml:space="preserve">EL PROVEEDOR se obliga con LA PREVISORA S.A. a: 1. Otorgar el uso de la herramienta tecnológica de su propiedad denominada "Auda Claims Gold" con el fin que la PREVISORA pueda utilizar la misma para realizar todo el proceso de gestión de la atención integrar a los siniestros derivados de las pólizas del ramo de automóviles que se expida. 2. A prestar los servicios de mesa de repuestos. 3 Brindar la asesoría técnica requerida para el manejo de la herramienta.  </t>
  </si>
  <si>
    <t>AUDATEX COLOMBIA S.A.S.</t>
  </si>
  <si>
    <t>https://www.secop.gov.co/CO1BusinessLine/Tendering/BuyerWorkArea/Index?docUniqueIdentifier=CO1.BDOS.5116515&amp;prevCtxUrl=https%3a%2f%2fwww.secop.gov.co%2fCO1BusinessLine%2fTendering%2fBuyerDossierWorkspace%2fIndex%3freference%3d109-2023%26createDateFrom%3d07%2f05%2f2023+23%3a12%3a00%26createDateTo%3d07%2f11%2f2023+23%3a12%3a00%26filteringState%3d0%26sortingState%3dLastModifiedDESC%26showAdvancedSearch%3dTrue%26showAdvancedSearchFields%3dFalse%26advSrchFolderCode%3dALL%26selectedDossier%3dCO1.BDOS.5116515%26selectedRequest%3dCO1.REQ.5230848%26&amp;prevCtxLbl=Procesos+de+la+Entidad+Estatal</t>
  </si>
  <si>
    <t>https://www.secop.gov.co/CO1BusinessLine/Tendering/BuyerWorkArea/Index?docUniqueIdentifier=CO1.BDOS.5115894&amp;prevCtxUrl=https%3a%2f%2fwww.secop.gov.co%2fCO1BusinessLine%2fTendering%2fBuyerDossierWorkspace%2fIndex%3freference%3d112-2023%26createDateFrom%3d07%2f05%2f2023+23%3a13%3a00%26createDateTo%3d07%2f11%2f2023+23%3a13%3a00%26filteringState%3d0%26sortingState%3dLastModifiedDESC%26showAdvancedSearch%3dTrue%26showAdvancedSearchFields%3dFalse%26advSrchFolderCode%3dALL%26selectedDossier%3dCO1.BDOS.5115894%26selectedRequest%3dCO1.REQ.5230326%26&amp;prevCtxLbl=Procesos+de+la+Entidad+Estatal</t>
  </si>
  <si>
    <t>113-2023</t>
  </si>
  <si>
    <t>EL PROVEEDOR se compromete a suministrar el servicio transaccional para la comercialización, administración y recaudo del ramo SOAT en ambiente WEB para todos los canales habilitados, con la integración total al sistema “core” de LA PREVISORA S.A. de acuerdo con las especificaciones del mercado, cumpliendo con los parámetros exigidos por LA PREVISORA S.A. y los requerimientos establecidos en las normas que regulan el SOAT.</t>
  </si>
  <si>
    <t>DYNAMIC CORPORATION LTDA</t>
  </si>
  <si>
    <t>MANTENIMIENTO Y REPARACIONES SOFTWARE</t>
  </si>
  <si>
    <t>121-2023</t>
  </si>
  <si>
    <t>EL PROVEEDOR se compromete con LA PREVISORA S.A., prestar el servicio de Defensoría del Consumidor Financiero principal y suplente.</t>
  </si>
  <si>
    <t>CONSULTORIAS EN INNOVACIÓN FINANCIERA S.A.S.</t>
  </si>
  <si>
    <t>https://www.secop.gov.co/CO1BusinessLine/Tendering/BuyerWorkArea/Index?docUniqueIdentifier=CO1.BDOS.4913752&amp;prevCtxUrl=https%3a%2f%2fwww.secop.gov.co%2fCO1BusinessLine%2fTendering%2fBuyerDossierWorkspace%2fIndex%3freference%3d121-2023%26createDateFrom%3d07%2f05%2f2023+23%3a16%3a00%26createDateTo%3d07%2f11%2f2023+23%3a16%3a00%26filteringState%3d0%26sortingState%3dLastModifiedDESC%26showAdvancedSearch%3dTrue%26showAdvancedSearchFields%3dFalse%26advSrchFolderCode%3dALL%26selectedDossier%3dCO1.BDOS.4913752%26selectedRequest%3dCO1.REQ.5023260%26&amp;prevCtxLbl=Procesos+de+la+Entidad+Estatal</t>
  </si>
  <si>
    <t>vicepresidencia_desarrollo_corporativo</t>
  </si>
  <si>
    <t>126-2023</t>
  </si>
  <si>
    <t>EL PROVEEDOR se compromete con LA PREVISORA S.A a prestar el servicio y puesta a punto de un sistema de grabación en el esquema de canales SIP para grabación de contingencia.</t>
  </si>
  <si>
    <t>CALL PROCESSING TECHNOLOGIES S.A.</t>
  </si>
  <si>
    <t>https://www.secop.gov.co/CO1BusinessLine/Tendering/BuyerWorkArea/Index?docUniqueIdentifier=CO1.BDOS.5116529&amp;prevCtxUrl=https%3a%2f%2fwww.secop.gov.co%2fCO1BusinessLine%2fTendering%2fBuyerDossierWorkspace%2fIndex%3freference%3d126-2023%26createDateFrom%3d07%2f05%2f2023+23%3a18%3a00%26createDateTo%3d07%2f11%2f2023+23%3a18%3a00%26filteringState%3d0%26sortingState%3dLastModifiedDESC%26showAdvancedSearch%3dTrue%26showAdvancedSearchFields%3dFalse%26advSrchFolderCode%3dALL%26selectedDossier%3dCO1.BDOS.5116529%26selectedRequest%3dCO1.REQ.5231108%26&amp;prevCtxLbl=Procesos+de+la+Entidad+Estatal</t>
  </si>
  <si>
    <t>127-2023</t>
  </si>
  <si>
    <t xml:space="preserve">EL PROVEEDOR se compromete con LA PREVISORA S.A a prestar los servicios de ajuste a los siniestros de los ramos generales y patrimoniales, dentro del marco de las actividades relacionadas con la Vicepresidencia de Indemnizaciones. </t>
  </si>
  <si>
    <t>CASTIBLANCO &amp; ASOCIADOS AJUSTADORES DE SEGUROS SAS.</t>
  </si>
  <si>
    <t>https://www.secop.gov.co/CO1BusinessLine/Tendering/BuyerWorkArea/Index?docUniqueIdentifier=CO1.BDOS.5120464&amp;prevCtxUrl=https%3a%2f%2fwww.secop.gov.co%2fCO1BusinessLine%2fTendering%2fBuyerDossierWorkspace%2fIndex%3freference%3d127-2023%26createDateFrom%3d09%2f05%2f2023+14%3a43%3a00%26createDateTo%3d09%2f11%2f2023+14%3a43%3a00%26filteringState%3d0%26sortingState%3dLastModifiedDESC%26showAdvancedSearch%3dTrue%26showAdvancedSearchFields%3dFalse%26advSrchFolderCode%3dALL%26selectedDossier%3dCO1.BDOS.5120464%26selectedRequest%3dCO1.REQ.5235312%26&amp;prevCtxLbl=Procesos+de+la+Entidad+Estatal</t>
  </si>
  <si>
    <t>129-2023</t>
  </si>
  <si>
    <t>HHGUERRERO Y COMPAÑIA LTDA ANALISTAS DE RIESGOS</t>
  </si>
  <si>
    <t>https://www.secop.gov.co/CO1BusinessLine/Tendering/BuyerWorkArea/Index?docUniqueIdentifier=CO1.BDOS.5116739&amp;prevCtxUrl=https%3a%2f%2fwww.secop.gov.co%2fCO1BusinessLine%2fTendering%2fBuyerDossierWorkspace%2fIndex%3freference%3d129-2023%26createDateFrom%3d09%2f05%2f2023+14%3a39%3a00%26createDateTo%3d09%2f11%2f2023+14%3a39%3a00%26filteringState%3d0%26sortingState%3dLastModifiedDESC%26showAdvancedSearch%3dTrue%26showAdvancedSearchFields%3dFalse%26advSrchFolderCode%3dALL%26selectedDossier%3dCO1.BDOS.5116739%26selectedRequest%3dCO1.REQ.5231107%26&amp;prevCtxLbl=Procesos+de+la+Entidad+Estatal</t>
  </si>
  <si>
    <t>MANTENIMIENENTO Y REPARACIONES TECNOLÓGICAS/ARRENDAMIENTO TECNOLOGICO</t>
  </si>
  <si>
    <t>132-2023</t>
  </si>
  <si>
    <t>MCLARENS COLOMBIA LIMITADA.</t>
  </si>
  <si>
    <t>https://community.secop.gov.co/Public/Tendering/ContractNoticePhases/View?PPI=CO1.PPI.30592103&amp;isFromPublicArea=True&amp;isModal=False</t>
  </si>
  <si>
    <t>134-2023</t>
  </si>
  <si>
    <t>GENERAL CLAIMS AND RISK CONSULTING LTDA.</t>
  </si>
  <si>
    <t>135-2023</t>
  </si>
  <si>
    <t>INSULARI CONSULTORES S.A.S</t>
  </si>
  <si>
    <t>https://community.secop.gov.co/Public/Tendering/ContractNoticePhases/View?PPI=CO1.PPI.29010641&amp;isFromPublicArea=True&amp;isModal=False</t>
  </si>
  <si>
    <t>137-2023</t>
  </si>
  <si>
    <t>LOSSGROUP CRITERIA LCC SAS.</t>
  </si>
  <si>
    <t>https://www.secop.gov.co/CO1BusinessLine/Tendering/BuyerWorkArea/Index?docUniqueIdentifier=CO1.BDOS.5840249&amp;prevCtxUrl=https%3a%2f%2fwww.secop.gov.co%2fCO1BusinessLine%2fTendering%2fBuyerDossierWorkspace%2fIndex%3fallWords2Search%3d137-2023%26createDateFrom%3d27%2f09%2f2023+16%3a15%3a02%26createDateTo%3d27%2f03%2f2024+16%3a15%3a02%26filteringState%3d0%26sortingState%3dLastModifiedDESC%26showAdvancedSearch%3dFalse%26showAdvancedSearchFields%3dFalse%26folderCode%3dALL%26selectedDossier%3dCO1.BDOS.5840249%26selectedRequest%3dCO1.REQ.5957392%26&amp;prevCtxLbl=Procesos+de+la+Entidad+Estatal</t>
  </si>
  <si>
    <t>138-2023</t>
  </si>
  <si>
    <t>D &amp; G ASESORES LTDA.</t>
  </si>
  <si>
    <t>https://www.secop.gov.co/CO1BusinessLine/Tendering/BuyerWorkArea/Index?docUniqueIdentifier=CO1.BDOS.5226870&amp;prevCtxUrl=https%3a%2f%2fwww.secop.gov.co%2fCO1BusinessLine%2fTendering%2fBuyerDossierWorkspace%2fIndex%3freference%3d138-2023%26createDateFrom%3d12%2f06%2f2023+20%3a20%3a00%26createDateTo%3d12%2f12%2f2023+20%3a20%3a00%26filteringState%3d0%26sortingState%3dLastModifiedDESC%26showAdvancedSearch%3dTrue%26showAdvancedSearchFields%3dFalse%26advSrchFolderCode%3dALL%26selectedDossier%3dCO1.BDOS.5226870%26selectedRequest%3dCO1.REQ.5343791%26&amp;prevCtxLbl=Procesos+de+la+Entidad+Estatal</t>
  </si>
  <si>
    <t>139-2023</t>
  </si>
  <si>
    <t>INGETECH COLOMBIAN GROUP S A S CLAIMS &amp; RISK MANAGMENT</t>
  </si>
  <si>
    <t>https://www.secop.gov.co/CO1BusinessLine/Tendering/BuyerWorkArea/Index?docUniqueIdentifier=CO1.BDOS.5220103&amp;prevCtxUrl=https%3a%2f%2fwww.secop.gov.co%2fCO1BusinessLine%2fTendering%2fBuyerDossierWorkspace%2fIndex%3freference%3d139-2023%26createDateFrom%3d12%2f06%2f2023+20%3a22%3a00%26createDateTo%3d12%2f12%2f2023+20%3a22%3a00%26filteringState%3d0%26sortingState%3dLastModifiedDESC%26showAdvancedSearch%3dTrue%26showAdvancedSearchFields%3dFalse%26advSrchFolderCode%3dALL%26selectedDossier%3dCO1.BDOS.5220103%26selectedRequest%3dCO1.REQ.5336260%26&amp;prevCtxLbl=Procesos+de+la+Entidad+Estatal</t>
  </si>
  <si>
    <t>141-2023</t>
  </si>
  <si>
    <t>AJUSTADORES DE OCCIDENTE S.A.S.</t>
  </si>
  <si>
    <t>https://www.secop.gov.co/CO1BusinessLine/Tendering/BuyerWorkArea/Index?docUniqueIdentifier=CO1.BDOS.5219663&amp;prevCtxUrl=https%3a%2f%2fwww.secop.gov.co%2fCO1BusinessLine%2fTendering%2fBuyerDossierWorkspace%2fIndex%3freference%3d141-2023%26createDateFrom%3d12%2f06%2f2023+20%3a19%3a00%26createDateTo%3d12%2f12%2f2023+20%3a19%3a00%26filteringState%3d0%26sortingState%3dLastModifiedDESC%26showAdvancedSearch%3dTrue%26showAdvancedSearchFields%3dFalse%26advSrchFolderCode%3dALL%26selectedDossier%3dCO1.BDOS.5219663%26selectedRequest%3dCO1.REQ.5335791%26&amp;prevCtxLbl=Procesos+de+la+Entidad+Estatal</t>
  </si>
  <si>
    <t>142-2023</t>
  </si>
  <si>
    <t>PROTECCION ASEGURADORES COLOMBIANOS S.A. PROASCOL S.A.</t>
  </si>
  <si>
    <t>https://community.secop.gov.co/Public/Tendering/ContractNoticePhases/View?PPI=CO1.PPI.29606682&amp;isFromPublicArea=True&amp;isModal=False</t>
  </si>
  <si>
    <t>145-2023</t>
  </si>
  <si>
    <t>30 OTROS /OUTSOURCING  MESA DE SERVICIOS</t>
  </si>
  <si>
    <t xml:space="preserve">Prestar el servicio bajo la modalidad de outsourcing de gestión de la mesa de servicios tecnológicos de TI a través de un equipo de trabajo idóneo y especializado, aplicando las buenas prácticas de ITIL en su última versión y marcos de referencia de mejora continua, donde incluya entre otros, los siguientes componentes asociados a la gestión: Administración y gestión de la mesa de servicio, soporte técnico en sitio, gestores de operación del servicio, entrega oportuna del servicio, seguimiento del ciclo de vida de los servicios de TI, generación de valor de los servicios tecnológicos entregados y la alineación con la estrategia corporativa. </t>
  </si>
  <si>
    <t xml:space="preserve">INFORMÁTICA &amp; TECNOLOGÍA STEFANINI S.A.  </t>
  </si>
  <si>
    <t>MESA DE AYUDA</t>
  </si>
  <si>
    <t>https://community.secop.gov.co/Public/Tendering/ContractNoticePhases/View?PPI=CO1.PPI.28173247&amp;isFromPublicArea=True&amp;isModal=False</t>
  </si>
  <si>
    <t>SAS INSTITUTE COLOMBIA S.A.S.</t>
  </si>
  <si>
    <t>151-2023</t>
  </si>
  <si>
    <t>EL PROVEEDOR se compromete con LA PREVISORA S.A a prestar los servicios de ajuste a los siniestros de los ramos generales y patrimoniales, dentro del marco de las actividades relacionadas con la Vicepresidencia de Indemnizaciones.</t>
  </si>
  <si>
    <t>JOSE A CACERES Y CIA LTDA.</t>
  </si>
  <si>
    <t>https://www.secop.gov.co/CO1BusinessLine/Tendering/BuyerWorkArea/Index?docUniqueIdentifier=CO1.BDOS.5122284&amp;prevCtxUrl=https%3a%2f%2fwww.secop.gov.co%2fCO1BusinessLine%2fTendering%2fBuyerDossierWorkspace%2fIndex%3freference%3d151-2023%26createDateFrom%3d12%2f06%2f2023+20%3a19%3a00%26createDateTo%3d12%2f12%2f2023+20%3a19%3a00%26filteringState%3d0%26sortingState%3dLastModifiedDESC%26showAdvancedSearch%3dTrue%26showAdvancedSearchFields%3dFalse%26advSrchFolderCode%3dALL%26selectedDossier%3dCO1.BDOS.5122284%26selectedRequest%3dCO1.REQ.5236681%26&amp;prevCtxLbl=Procesos+de+la+Entidad+Estatal</t>
  </si>
  <si>
    <t>159-2023</t>
  </si>
  <si>
    <t>ASEGÚRATE LTDA. AUDITORIA TECNICA EN SEGUROS LIMITADA</t>
  </si>
  <si>
    <t>https://www.secop.gov.co/CO1BusinessLine/Tendering/ProcedureEdit/View?ProfileName=CCE-11-Procedimiento_Publicidad&amp;PPI=CO1.PPI.28523704&amp;DocUniqueName=Consulta&amp;DocTypeName=NextWay.Entities.Marketplace.Tendering.ProcedureRequest&amp;ProfileVersion=11&amp;DocUniqueIdentifier=CO1.REQ.5326099&amp;prevCtxUrl=https%3a%2f%2fwww.secop.gov.co%2fCO1BusinessLine%2fTendering%2fBuyerWorkArea%2fIndex%3fDocUniqueIdentifier%3dCO1.BDOS.5207234&amp;prevCtxLbl=&amp;Messages=Publicado%20|Success</t>
  </si>
  <si>
    <t>INVERFAS S.A.</t>
  </si>
  <si>
    <t>CAPACITACION CLIENTES EXTERNOS Y CONCURSOS INTERMEDIARIOS Y PARTICIP DE AGENCIAS</t>
  </si>
  <si>
    <t>161-2023</t>
  </si>
  <si>
    <t>EL INTERMEDIARIO DE SEGUROS se compromete a prestar los servicios de intermediación, asesoría y administración del programa de seguros de LA PREVISORA S.A, para los ramos de Todo Riesgo Daños Materiales, Manejo, Transporte de Valores, Responsabilidad Civil Extracontractual, Automóviles, Responsabilidad Civil Servidores Públicos, Riesgos Cibernéticos, Infidelidad y Riesgos Financieros, Vida Exequial, Vida Grupo, Vida Deudor, Incendio y Terremoto y todas aquellas que pueda llegar a requerir la Compañía.</t>
  </si>
  <si>
    <t>WILLIS TOWERS WATSON COLOMBIA CORREDORES DE SEGUROS SA</t>
  </si>
  <si>
    <t>https://www.secop.gov.co/CO1BusinessLine/Tendering/ProcedureEdit/View?docUniqueIdentifier=CO1.REQ.5252842&amp;prevCtxUrl=https%3a%2f%2fwww.secop.gov.co%2fCO1BusinessLine%2fTendering%2fBuyerDossierWorkspace%2fIndex%3freference%3d161-2023%26createDateFrom%3d20%2f05%2f2023+20%3a25%3a00%26createDateTo%3d20%2f11%2f2023+20%3a25%3a00%26filteringState%3d0%26sortingState%3dLastModifiedDESC%26showAdvancedSearch%3dTrue%26showAdvancedSearchFields%3dFalse%26advSrchFolderCode%3dALL%26selectedDossier%3dCO1.BDOS.5138042%26selectedRequest%3dCO1.REQ.5252842%26&amp;prevCtxLbl=Procesos+de+la+Entidad+Estatal</t>
  </si>
  <si>
    <t>162-2023</t>
  </si>
  <si>
    <t xml:space="preserve">EL PROVEEDOR se obliga con LA PREVISORA S.A. a prestar bajo la figura de alquiler el servicio especializado de vehículo de reemplazo a los asegurados de LA PREVISORA del seguro de vehículos livianos.    </t>
  </si>
  <si>
    <t>RENTING COLOMBIA S.A.S.</t>
  </si>
  <si>
    <t xml:space="preserve">GASTO DE EMISIÓN DE POLIZAS </t>
  </si>
  <si>
    <t>https://www.secop.gov.co/CO1BusinessLine/Tendering/BuyerWorkArea/Index?docUniqueIdentifier=CO1.BDOS.5109564&amp;prevCtxUrl=https%3a%2f%2fwww.secop.gov.co%2fCO1BusinessLine%2fTendering%2fBuyerDossierWorkspace%2fIndex%3freference%3d162-2023%26createDateFrom%3d22%2f06%2f2023+17%3a51%3a00%26createDateTo%3d22%2f12%2f2023+17%3a51%3a00%26filteringState%3d0%26sortingState%3dLastModifiedDESC%26showAdvancedSearch%3dTrue%26showAdvancedSearchFields%3dFalse%26advSrchFolderCode%3dALL%26selectedDossier%3dCO1.BDOS.5109564%26selectedRequest%3dCO1.REQ.5223881%26&amp;prevCtxLbl=Procesos+de+la+Entidad+Estatal</t>
  </si>
  <si>
    <t>163-2023</t>
  </si>
  <si>
    <t xml:space="preserve">prestar los servicios de ajuste a los siniestros de los ramos generales y patrimoniales, dentro del marco de las actividades relacionadas con la Vicepresidencia de Indemnizaciones. </t>
  </si>
  <si>
    <t>RM AJUSTADORES S.A.S.</t>
  </si>
  <si>
    <t>https://www.secop.gov.co/CO1BusinessLine/Tendering/ProcedureEdit/View?docUniqueIdentifier=CO1.REQ.5617857&amp;prevCtxUrl=https%3a%2f%2fwww.secop.gov.co%2fCO1BusinessLine%2fTendering%2fBuyerDossierWorkspace%2fIndex%3freference%3d163-2023%26createDateFrom%3d29%2f07%2f2023+14%3a00%3a00%26createDateTo%3d29%2f01%2f2024+14%3a00%3a00%26filteringState%3d0%26sortingState%3dLastModifiedDESC%26showAdvancedSearch%3dTrue%26showAdvancedSearchFields%3dFalse%26advSrchFolderCode%3dALL%26selectedDossier%3dCO1.BDOS.5500456%26selectedRequest%3dCO1.REQ.5617857%26&amp;prevCtxLbl=Procesos+de+la+Entidad+Estatal</t>
  </si>
  <si>
    <t>164-2023</t>
  </si>
  <si>
    <t>prestar servicios de adquisición, renovación, revocación y reposición de los certificados digitales para sitio seguro SSL de las páginas web publicadas por La Previsora y para firmas digitales asignadas al personal de la compañía.</t>
  </si>
  <si>
    <t>ANDES SERVICIO DE CERTIFICACION DIGITAL S.A.</t>
  </si>
  <si>
    <t>JUDICIALES, NOTARIALES Y DE REGISTRO</t>
  </si>
  <si>
    <t>https://www.secop.gov.co/CO1BusinessLine/Tendering/BuyerWorkArea/Index?docUniqueIdentifier=CO1.BDOS.5435331&amp;prevCtxUrl=https%3a%2f%2fwww.secop.gov.co%2fCO1BusinessLine%2fTendering%2fBuyerDossierWorkspace%2fIndex%3fcreateDateFrom%3d17%2f07%2f2023+18%3a13%3a52%26createDateTo%3d17%2f01%2f2024+18%3a13%3a52%26filteringState%3d1%26sortingState%3dLastModifiedDESC%26showAdvancedSearch%3dFalse%26showAdvancedSearchFields%3dFalse%26folderCode%3dALL%26selectedDossier%3dCO1.BDOS.5435331%26selectedRequest%3dCO1.REQ.5552451%26&amp;prevCtxLbl=Procesos+de+la+Entidad+Estatal</t>
  </si>
  <si>
    <t xml:space="preserve">Subgerencia de Recursos Físicos </t>
  </si>
  <si>
    <t>165-2023</t>
  </si>
  <si>
    <t xml:space="preserve">EL ARRENDADOR entrega en arriendo a EL ARRENDATARIO el uso y goce del apartamento M1 ubicado en la calle 59 # 8 - 21 del edificio Tundana de la cuidad de Bogotá. </t>
  </si>
  <si>
    <t>INDUSTRIALMEDIA S.A.</t>
  </si>
  <si>
    <t>https://www.secop.gov.co/CO1BusinessLine/Tendering/BuyerWorkArea/Index?docUniqueIdentifier=CO1.BDOS.5172798&amp;prevCtxUrl=https%3a%2f%2fwww.secop.gov.co%2fCO1BusinessLine%2fTendering%2fBuyerDossierWorkspace%2fIndex%3freference%3d165-2023%26createDateFrom%3d22%2f06%2f2023+17%3a53%3a00%26createDateTo%3d22%2f12%2f2023+17%3a53%3a00%26filteringState%3d0%26sortingState%3dLastModifiedDESC%26showAdvancedSearch%3dTrue%26showAdvancedSearchFields%3dFalse%26advSrchFolderCode%3dALL%26selectedDossier%3dCO1.BDOS.5172798%26selectedRequest%3dCO1.REQ.5288562%26&amp;prevCtxLbl=Procesos+de+la+Entidad+Estatal</t>
  </si>
  <si>
    <t>169-2023</t>
  </si>
  <si>
    <t>Prestar el mantenimiento preventivo y correctivo del sistema de apantallamiento (pararrayos), sistema de puesta a tierra, Instalación de DPS, para el edificio de la Casa Matriz calle 57 No. 9-07, parqueaderos y Regional Estatal oficina de Indemnizaciones zona Centro, bajo las normas estándares y normativas vigentes, incluida la mano de obra y los repuestos.</t>
  </si>
  <si>
    <t>MANTENIMIENTO Y 
REPARACIONES 
ADMINISTRATIVAS</t>
  </si>
  <si>
    <t>https://community.secop.gov.co/Public/Tendering/ContractNoticePhases/View?PPI=CO1.PPI.29507152&amp;isFromPublicArea=True&amp;isModal=False</t>
  </si>
  <si>
    <t>171-2023</t>
  </si>
  <si>
    <t>Prestar el servicio de mantenimiento preventivo y correctivo a las unidades de aire acondicionado de precisión y confort instalados en Bogotá en las oficinas de la Vicepresidencia de Indemnizaciones, Sucursal Estatal y el edificio de Casa Matriz de LA PREVISORA S.A.</t>
  </si>
  <si>
    <t>AIR CONTROL SYSTEMS S.A.S</t>
  </si>
  <si>
    <t>https://www.secop.gov.co/CO1BusinessLine/Tendering/ProcedureEdit/View?ProfileName=CCE-11-Procedimiento_Publicidad&amp;PPI=CO1.PPI.29507723&amp;DocUniqueName=Consulta&amp;DocTypeName=NextWay.Entities.Marketplace.Tendering.ProcedureRequest&amp;ProfileVersion=12&amp;DocUniqueIdentifier=CO1.REQ.5643704&amp;prevCtxUrl=https%3a%2f%2fwww.secop.gov.co%2fCO1BusinessLine%2fTendering%2fBuyerWorkArea%2fIndex%3fDocUniqueIdentifier%3dCO1.BDOS.5526269&amp;prevCtxLbl=&amp;Messages=Publicado%20|Success</t>
  </si>
  <si>
    <t>172-2023</t>
  </si>
  <si>
    <t>EL PROVEEDOR actuando con sus propios medios, bajo su cuenta y riesgo, con autonomía técnica y administrativa se obliga con LA PREVISORA S.A. a suministrar y distribuir elementos de oficina, útiles, papelería, elementos de aseo y cafetería a nivel nacional, bajo un esquema de proveeduría integral.</t>
  </si>
  <si>
    <t>UNIÓN TEMPORAL IMAGEN 2023</t>
  </si>
  <si>
    <t>ASEO Y CAFETERÍA / GASTOS DE EMISIÓN DE PÓLIZAS / ÚTILES Y PAPELERÍA</t>
  </si>
  <si>
    <t>https://www.secop.gov.co/CO1BusinessLine/Tendering/ProcedureEdit/View?ProfileName=CCE-11-Procedimiento_Publicidad&amp;PPI=CO1.PPI.28968475&amp;DocUniqueName=Consulta&amp;DocTypeName=NextWay.Entities.Marketplace.Tendering.ProcedureRequest&amp;ProfileVersion=12&amp;DocUniqueIdentifier=CO1.REQ.5451007&amp;prevCtxUrl=https%3a%2f%2fwww.secop.gov.co%2fCO1BusinessLine%2fTendering%2fBuyerWorkArea%2fIndex%3fDocUniqueIdentifier%3dCO1.BDOS.5332826&amp;prevCtxLbl=&amp;Messages=Publicado%20|Success</t>
  </si>
  <si>
    <t>Sucursal Florencia</t>
  </si>
  <si>
    <t>177-2023</t>
  </si>
  <si>
    <t>entrega en arrendamiento comercial a EL ARRENDATARIO el uso y goce del inmueble ubicado en la dirección calle 6 No. 11-61 Local 01 de la ciudad de Florencia.</t>
  </si>
  <si>
    <t>CAESCA S.A.S.</t>
  </si>
  <si>
    <t>https://www.secop.gov.co/CO1BusinessLine/Tendering/ProcedureEdit/View?docUniqueIdentifier=CO1.REQ.5640633&amp;prevCtxUrl=https%3a%2f%2fwww.secop.gov.co%2fCO1BusinessLine%2fTendering%2fBuyerDossierWorkspace%2fIndex%3freference%3d177-2023%26createDateFrom%3d29%2f07%2f2023+14%3a15%3a00%26createDateTo%3d29%2f01%2f2024+14%3a15%3a00%26filteringState%3d0%26sortingState%3dLastModifiedDESC%26showAdvancedSearch%3dTrue%26showAdvancedSearchFields%3dFalse%26advSrchFolderCode%3dALL%26selectedDossier%3dCO1.BDOS.5523410%26selectedRequest%3dCO1.REQ.5640633%26&amp;prevCtxLbl=Procesos+de+la+Entidad+Estatal</t>
  </si>
  <si>
    <t>178-2023</t>
  </si>
  <si>
    <t xml:space="preserve">a prestar los servicios de ajuste a los siniestros de los ramos generales y patrimoniales, dentro del marco de las actividades relacionadas con la Vicepresidencia de Indemnizaciones. </t>
  </si>
  <si>
    <t>AJUSEGUROS S.A.S.</t>
  </si>
  <si>
    <t>https://community.secop.gov.co/Public/Tendering/ContractNoticePhases/View?PPI=CO1.PPI.30592160&amp;isFromPublicArea=True&amp;isModal=False</t>
  </si>
  <si>
    <t>CONTRIBUCIONES Y
AFILIACIONES</t>
  </si>
  <si>
    <t>LADY MARCELA ROMERO ZARTA</t>
  </si>
  <si>
    <t>187-2023</t>
  </si>
  <si>
    <t>a prestar en las instalaciones de la Previsora S.A. Compañía de Seguros de la ciudad de Bogotá el servicio de saneamiento ambiental, fumigación, consistente en el control de insectos, roedores, plagas y microorganismos.</t>
  </si>
  <si>
    <t>B.P.F. FUMIBEL LTDA</t>
  </si>
  <si>
    <t>https://www.secop.gov.co/CO1BusinessLine/Tendering/ProcedureEdit/View?docUniqueIdentifier=CO1.REQ.5551523&amp;prevCtxUrl=https%3a%2f%2fwww.secop.gov.co%2fCO1BusinessLine%2fTendering%2fBuyerDossierWorkspace%2fIndex%3freference%3d187-2023%26createDateFrom%3d29%2f07%2f2023+14%3a11%3a00%26createDateTo%3d29%2f01%2f2024+14%3a11%3a00%26filteringState%3d0%26sortingState%3dLastModifiedDESC%26showAdvancedSearch%3dTrue%26showAdvancedSearchFields%3dFalse%26advSrchFolderCode%3dALL%26selectedDossier%3dCO1.BDOS.5434120%26selectedRequest%3dCO1.REQ.5551523%26&amp;prevCtxLbl=Procesos+de+la+Entidad+Estatal</t>
  </si>
  <si>
    <t>188-2023</t>
  </si>
  <si>
    <t>Prestar y garantizar el servicio integral de bodegaje almacenamiento y custodia de salvamentos de seguros generales (muebles enseres entre otros) y vehículos asegurados por LA PREVISORA S.A.</t>
  </si>
  <si>
    <t>SERVICIOS INTEGRADOS AUTOMOTRIZ S.A.S.</t>
  </si>
  <si>
    <t>189-2023</t>
  </si>
  <si>
    <t xml:space="preserve">prestar los servicios para el soporte y mantenimiento de la última versión de PORFIN, realizar los desarrollos requeridos por parte de LA PREVISORA S.A. y prestar el servicio de arrendamiento de infraestructura que soporta el funcionamiento del aplicativo. </t>
  </si>
  <si>
    <t>SISTEMAS GESTIÓN Y CONSULTORÍA ALFA GL S.A.S.</t>
  </si>
  <si>
    <t>https://www.secop.gov.co/CO1BusinessLine/Tendering/ProcedureEdit/View?docUniqueIdentifier=CO1.REQ.5670369&amp;prevCtxUrl=https%3a%2f%2fwww.secop.gov.co%2fCO1BusinessLine%2fTendering%2fBuyerDossierWorkspace%2fIndex%3freference%3d189-2023%26createDateFrom%3d02%2f08%2f2023+14%3a36%3a00%26createDateTo%3d02%2f02%2f2024+14%3a36%3a00%26filteringState%3d0%26sortingState%3dLastModifiedDESC%26showAdvancedSearch%3dTrue%26showAdvancedSearchFields%3dFalse%26advSrchFolderCode%3dALL%26selectedDossier%3dCO1.BDOS.5553433%26selectedRequest%3dCO1.REQ.5670369%26&amp;prevCtxLbl=Procesos+de+la+Entidad+Estatal</t>
  </si>
  <si>
    <t>190-2023</t>
  </si>
  <si>
    <t>prestar el servicio de renovación del derecho de soporte para los elementos que componen la infraestructura de VoIp como el software Assurance (SWA), soporte de fábrica, soporte técnico, mantenimiento, troncales SIP y la administración de telefonía VoIp.</t>
  </si>
  <si>
    <t>https://www.secop.gov.co/CO1BusinessLine/Tendering/ProcedureEdit/View?docUniqueIdentifier=CO1.REQ.5557513&amp;prevCtxUrl=https%3a%2f%2fwww.secop.gov.co%2fCO1BusinessLine%2fTendering%2fBuyerDossierWorkspace%2fIndex%3freference%3d190-2023%26createDateFrom%3d29%2f07%2f2023+14%3a14%3a00%26createDateTo%3d29%2f01%2f2024+14%3a14%3a00%26filteringState%3d0%26sortingState%3dLastModifiedDESC%26showAdvancedSearch%3dTrue%26showAdvancedSearchFields%3dFalse%26advSrchFolderCode%3dALL%26selectedDossier%3dCO1.BDOS.5440116%26selectedRequest%3dCO1.REQ.5557513%26&amp;prevCtxLbl=Procesos+de+la+Entidad+Estatal</t>
  </si>
  <si>
    <t>191-2023</t>
  </si>
  <si>
    <t>prestar el servicio especializado de administración, cobranza, conciliación de cartera a nivel nacional, mediante la gestión de campañas preventivas para recordación de pago y la gestión a la cartera vencida.</t>
  </si>
  <si>
    <t>FINLECO BPO S.A.S.</t>
  </si>
  <si>
    <t>COMISIONES GESTIONES DE
COBRANZA</t>
  </si>
  <si>
    <t>https://www.secop.gov.co/CO1BusinessLine/Tendering/BuyerWorkArea/Index?docUniqueIdentifier=CO1.BDOS.5435363&amp;prevCtxUrl=https%3a%2f%2fwww.secop.gov.co%2fCO1BusinessLine%2fTendering%2fBuyerDossierWorkspace%2fIndex%3fcreateDateFrom%3d17%2f07%2f2023+18%3a15%3a53%26createDateTo%3d17%2f01%2f2024+18%3a15%3a53%26filteringState%3d1%26sortingState%3dLastModifiedDESC%26showAdvancedSearch%3dFalse%26showAdvancedSearchFields%3dFalse%26folderCode%3dALL%26selectedDossier%3dCO1.BDOS.5435363%26selectedRequest%3dCO1.REQ.5552786%26&amp;prevCtxLbl=Procesos+de+la+Entidad+Estatal</t>
  </si>
  <si>
    <t>192-2023</t>
  </si>
  <si>
    <t>permitir acceso via web para la consulta de bases de datos de información dispuesta por organismos nacionales e internacionales y obtener información de personas que cuenten con antecedentes delictuales asociados al LA/FT.</t>
  </si>
  <si>
    <t>DUE DILIGENCE SUPPORT SERVICES COLOMBIA S A</t>
  </si>
  <si>
    <t>https://www.secop.gov.co/CO1BusinessLine/Tendering/ProcedureEdit/View?ProfileName=CCE-11-Procedimiento_Publicidad&amp;PPI=CO1.PPI.29510201&amp;DocUniqueName=Consulta&amp;DocTypeName=NextWay.Entities.Marketplace.Tendering.ProcedureRequest&amp;ProfileVersion=12&amp;DocUniqueIdentifier=CO1.REQ.5644428&amp;prevCtxUrl=https%3a%2f%2fwww.secop.gov.co%2fCO1BusinessLine%2fTendering%2fBuyerWorkArea%2fIndex%3fDocUniqueIdentifier%3dCO1.BDOS.5526983&amp;prevCtxLbl=&amp;Messages=Publicado%20|Success</t>
  </si>
  <si>
    <t>Gerencia de Servicio</t>
  </si>
  <si>
    <t>SEPA PUBLICIDAD S.A.S.</t>
  </si>
  <si>
    <t>195-2023</t>
  </si>
  <si>
    <t xml:space="preserve">prestar sus servicios para el análisis, diseño, parametrización, pruebas, implementación, capacitación y configuración de requerimientos del Sistema de Gestión Documental en el aplicativo OnBase con su respectivo licenciamiento. </t>
  </si>
  <si>
    <t>GIGA COLOMBIA SAS</t>
  </si>
  <si>
    <t>ARRENDAMIENTO DE SOFTWARE / MANTENIMIENTO Y REPARACIONES TECNOLOGICAS SOFTWARE</t>
  </si>
  <si>
    <t>https://www.secop.gov.co/CO1BusinessLine/Tendering/ProcedureEdit/View?docUniqueIdentifier=CO1.REQ.5575316&amp;prevCtxUrl=https%3a%2f%2fwww.secop.gov.co%2fCO1BusinessLine%2fTendering%2fBuyerDossierWorkspace%2fIndex%3freference%3d195-2023%26createDateFrom%3d29%2f07%2f2023+14%3a15%3a00%26createDateTo%3d29%2f01%2f2024+14%3a15%3a00%26filteringState%3d0%26sortingState%3dLastModifiedDESC%26showAdvancedSearch%3dTrue%26showAdvancedSearchFields%3dFalse%26advSrchFolderCode%3dALL%26selectedDossier%3dCO1.BDOS.5458172%26selectedRequest%3dCO1.REQ.5575316%26&amp;prevCtxLbl=Procesos+de+la+Entidad+Estatal</t>
  </si>
  <si>
    <t>197-2023</t>
  </si>
  <si>
    <t xml:space="preserve">suministrar y prestar el servicio de actualización soporte y mantenimiento del licenciamiento actual y de nuevas versiones de la herramienta de gestión documental OnBase. </t>
  </si>
  <si>
    <t>https://community.secop.gov.co/Public/Tendering/ContractNoticePhases/View?PPI=CO1.PPI.29299300&amp;isFromPublicArea=True&amp;isModal=False</t>
  </si>
  <si>
    <t>INV. INTANGIBLES DIFERIDOS - OTROS</t>
  </si>
  <si>
    <t>SBS SEGUROS COLOMBIA S.A.</t>
  </si>
  <si>
    <t>ALLIANZ SEGUROS DE VIDA S A</t>
  </si>
  <si>
    <t>Presidencia</t>
  </si>
  <si>
    <t>002-2024</t>
  </si>
  <si>
    <t xml:space="preserve">Prestación del servicio de tramites notariales que requiera LA PREVISORA S.A. </t>
  </si>
  <si>
    <t>PATRICIA TELLEZ LOMBANA</t>
  </si>
  <si>
    <t>https://www.secop.gov.co/CO1BusinessLine/Tendering/ProcedureEdit/View?ProfileName=CCE-11-Procedimiento_Publicidad&amp;PPI=CO1.PPI.37421895&amp;DocUniqueName=Consulta&amp;DocTypeName=NextWay.Entities.Marketplace.Tendering.ProcedureRequest&amp;ProfileVersion=12&amp;DocUniqueIdentifier=CO1.REQ.7729304&amp;prevCtxUrl=https%3a%2f%2fwww.secop.gov.co%2fCO1BusinessLine%2fTendering%2fBuyerWorkArea%2fIndex%3fDocUniqueIdentifier%3dCO1.BDOS.7594158&amp;prevCtxLbl=&amp;Messages=Publicado%20|Success</t>
  </si>
  <si>
    <t>004-2024</t>
  </si>
  <si>
    <t>Prestar los servicios de un sistema de información desplegado como un SaaS (Software as a Service) en la nube del fabricante, que permita la gestión consolidada de los riesgos de LA PREVISORA S.A. de manera automática.</t>
  </si>
  <si>
    <t>NEWNET S.A. - EN REORGANIZACIÓN</t>
  </si>
  <si>
    <t>ARRENDAMIENTO TECNOLÓGICO</t>
  </si>
  <si>
    <t>Subgerencia Administración de Personal</t>
  </si>
  <si>
    <t>PROGRAMAS DE BIENESTAR SOCIAL Y RECREACION</t>
  </si>
  <si>
    <t>POLITECNICO GRANCOLOMBIANO</t>
  </si>
  <si>
    <t>007-2024</t>
  </si>
  <si>
    <t>prestar el servicio de fotocopiado de documentos, para lo cual utilizará la infraestructura necesaria y equipos multifuncionales de su propiedad instalados y puestos en funcionamiento en las instalaciones de LA PREVISORA S.A.</t>
  </si>
  <si>
    <t>NEW COPIERS TECNOLOGY LTDA</t>
  </si>
  <si>
    <t>FOTOCOPIAS</t>
  </si>
  <si>
    <t>https://community.secop.gov.co/Public/Tendering/ContractNoticePhases/View?PPI=CO1.PPI.29547183&amp;isFromPublicArea=True&amp;isModal=False</t>
  </si>
  <si>
    <t>009-2024</t>
  </si>
  <si>
    <t>Investigación y análisis de los casos reportados en la línea ética de LA PREVISORA S.A.</t>
  </si>
  <si>
    <t>INSTITUTO NACIONAL DE INVESTIGACION Y PREVENCION DE FRAUDE LTDA INIF</t>
  </si>
  <si>
    <t>https://community.secop.gov.co/Public/Tendering/ContractNoticePhases/View?PPI=CO1.PPI.29646542&amp;isFromPublicArea=True&amp;isModal=False</t>
  </si>
  <si>
    <t xml:space="preserve">Oficina De Prevención De Riesgos </t>
  </si>
  <si>
    <t>NESTOR MORA Y ASOCIADOS CONSULTORES DE RIESGOS LTDA</t>
  </si>
  <si>
    <t>PREVENCION SINIESTROS</t>
  </si>
  <si>
    <t>017-2024</t>
  </si>
  <si>
    <t>Suministro de plataforma tecnológica que permite la captura de todos y cada uno de los despachos que realicen los clientes asegurados en Previsora en los diferentes productos del ramo de transportes.</t>
  </si>
  <si>
    <t>https://www.secop.gov.co/CO1BusinessLine/Tendering/ProcedureEdit/View?ProfileName=CCE-11-Procedimiento_Publicidad&amp;PPI=CO1.PPI.37481003&amp;DocUniqueName=Consulta&amp;DocTypeName=NextWay.Entities.Marketplace.Tendering.ProcedureRequest&amp;ProfileVersion=12&amp;DocUniqueIdentifier=CO1.REQ.7748842&amp;prevCtxUrl=https%3a%2f%2fwww.secop.gov.co%2fCO1BusinessLine%2fTendering%2fBuyerWorkArea%2fIndex%3fDocUniqueIdentifier%3dCO1.BDOS.7613724&amp;prevCtxLbl=&amp;Messages=Publicado%20|Success</t>
  </si>
  <si>
    <t xml:space="preserve">Oficina de Mercadeo Y Publicidad </t>
  </si>
  <si>
    <t>018-2024</t>
  </si>
  <si>
    <t xml:space="preserve">servicio de elaboración y suministro de piezas gráficas impresas y merchandising, correspondientes al material publicitario derivado de la estrategia de mercadeo y comunicación </t>
  </si>
  <si>
    <t xml:space="preserve">DIGITOS Y DISEÑOS INDUSTRIA GRAFICA S.A.S. </t>
  </si>
  <si>
    <t>ELEMENTOS PROMOCIONALES Y PUBLICIDAD Y PROPAGANDA</t>
  </si>
  <si>
    <t>https://community.secop.gov.co/Public/Tendering/ContractNoticePhases/View?PPI=CO1.PPI.34733948&amp;isFromPublicArea=True&amp;isModal=False</t>
  </si>
  <si>
    <t>VIGILANCIA MERCANCIA PUERTOS</t>
  </si>
  <si>
    <t>HIC RISK CONTROL SAS</t>
  </si>
  <si>
    <t>FUNDACION INSTITUTO NACIONAL DE SEGUROS</t>
  </si>
  <si>
    <t>026-2024</t>
  </si>
  <si>
    <t>Suministrar dos canales de comunicación capa 3 con redundancia para realizar la conexión con el Banco de la República para el consumo de CUD y SEBRA.</t>
  </si>
  <si>
    <t>EMPRESA DE TELECOMUNICACIONES DE BOGOTÁ S.A. E.S.P - ETB S.A. E.S.P</t>
  </si>
  <si>
    <t>https://www.secop.gov.co/CO1BusinessLine/Tendering/ProcedureEdit/View?ProfileName=CCE-11-Procedimiento_Publicidad&amp;PPI=CO1.PPI.31791355&amp;DocUniqueName=Consulta&amp;DocTypeName=NextWay.Entities.Marketplace.Tendering.ProcedureRequest&amp;ProfileVersion=12&amp;DocUniqueIdentifier=CO1.REQ.6238696&amp;prevCtxUrl=https%3a%2f%2fwww.secop.gov.co%2fCO1BusinessLine%2fTendering%2fBuyerWorkArea%2fIndex%3fDocUniqueIdentifier%3dCO1.BDOS.6117191&amp;prevCtxLbl=&amp;Messages=Publicado%20|Success</t>
  </si>
  <si>
    <t>027-2024</t>
  </si>
  <si>
    <t>Suscripción al servicio de información Jurídica www.contratacionenlinea.co. Suscripción a una base de datos jurídicos y de actualización normativa y legislativa, así como de la jurisprudencia de las Altas Cortes y doctrina especializada en CONTRATACIÓN ESTATAL.</t>
  </si>
  <si>
    <t>EDITORIAL JURIDICA CONTRATACION EN LINEA SAS</t>
  </si>
  <si>
    <t>https://www.secop.gov.co/CO1BusinessLine/Tendering/ProcedureEdit/View?docUniqueIdentifier=CO1.REQ.6551110&amp;prevCtxUrl=https%3a%2f%2fwww.secop.gov.co%2fCO1BusinessLine%2fTendering%2fBuyerDossierWorkspace%2fIndex%3fallWords2Search%3d027-2024%26createDateFrom%3d03%2f04%2f2024+22%3a05%3a53%26createDateTo%3d03%2f10%2f2024+22%3a05%3a53%26filteringState%3d1%26sortingState%3dLastModifiedDESC%26showAdvancedSearch%3dFalse%26showAdvancedSearchFields%3dFalse%26folderCode%3dALL%26selectedDossier%3dCO1.BDOS.6425585%26selectedRequest%3dCO1.REQ.6551110%26&amp;prevCtxLbl=Procesos+de+la+Entidad+Estatal</t>
  </si>
  <si>
    <t>SIGNAL MARKETING S.A.S.</t>
  </si>
  <si>
    <t xml:space="preserve">Gerencia Jurídica </t>
  </si>
  <si>
    <t>SIMPLIFICADA</t>
  </si>
  <si>
    <t>036-2024</t>
  </si>
  <si>
    <t>Suscripción digital del diario de La República para los funcionarios de la compañía que designe LA PREVISORA S.A.</t>
  </si>
  <si>
    <t>https://www.secop.gov.co/CO1BusinessLine/Tendering/ProcedureEdit/View?docUniqueIdentifier=CO1.REQ.6550950&amp;prevCtxUrl=https%3a%2f%2fwww.secop.gov.co%2fCO1BusinessLine%2fTendering%2fBuyerDossierWorkspace%2fIndex%3fallWords2Search%3d036-2024%26createDateFrom%3d03%2f04%2f2024+22%3a06%3a53%26createDateTo%3d03%2f10%2f2024+22%3a06%3a53%26filteringState%3d1%26sortingState%3dLastModifiedDESC%26showAdvancedSearch%3dFalse%26showAdvancedSearchFields%3dFalse%26folderCode%3dALL%26selectedDossier%3dCO1.BDOS.6425746%26selectedRequest%3dCO1.REQ.6550950%26&amp;prevCtxLbl=Procesos+de+la+Entidad+Estatal</t>
  </si>
  <si>
    <t>042-2024</t>
  </si>
  <si>
    <t>Adquisición, instalación, configuración, parametrización, afinamiento, soporte y el servicio técnico de mantenimiento preventivo y correctivo a las UPS de LA PREVISORA S.A.</t>
  </si>
  <si>
    <t>SUCOMPUTO S.A.S. SUCOMPUTO INFRAESTRUCTURA
TECNOLOGICA S.A.S.</t>
  </si>
  <si>
    <t>https://www.secop.gov.co/CO1BusinessLine/Tendering/BuyerWorkArea/Index?docUniqueIdentifier=CO1.BDOS.6423038&amp;prevCtxUrl=https%3a%2f%2fwww.secop.gov.co%2fCO1BusinessLine%2fTendering%2fBuyerDossierWorkspace%2fIndex%3fallWords2Search%3d042-2024%26createDateFrom%3d03%2f04%2f2024+21%3a52%3a52%26createDateTo%3d03%2f10%2f2024+21%3a52%3a52%26filteringState%3d1%26sortingState%3dLastModifiedDESC%26showAdvancedSearch%3dFalse%26showAdvancedSearchFields%3dFalse%26folderCode%3dALL%26selectedDossier%3dCO1.BDOS.6423038%26selectedRequest%3dCO1.REQ.6771655%26&amp;prevCtxLbl=Procesos+de+la+Entidad+Estatal</t>
  </si>
  <si>
    <t>045-2024</t>
  </si>
  <si>
    <t>Realizar la intermediación para el cubrimiento de los riesgos derivados de la póliza de hospitalización y cirugía de LA PREVISORA S.A.</t>
  </si>
  <si>
    <t>AON RISK SERVICES COLOMBIA S.A CORREDORES DE SEGUROS</t>
  </si>
  <si>
    <t>https://www.secop.gov.co/CO1BusinessLine/Tendering/ProcedureEdit/View?ProfileName=CCE-11-Procedimiento_Publicidad&amp;PPI=CO1.PPI.31792599&amp;DocUniqueName=Consulta&amp;DocTypeName=NextWay.Entities.Marketplace.Tendering.ProcedureRequest&amp;ProfileVersion=12&amp;DocUniqueIdentifier=CO1.REQ.6239411&amp;prevCtxUrl=https%3a%2f%2fwww.secop.gov.co%2fCO1BusinessLine%2fTendering%2fBuyerWorkArea%2fIndex%3fDocUniqueIdentifier%3dCO1.BDOS.6117494&amp;prevCtxLbl=&amp;Messages=Publicado%20|Success</t>
  </si>
  <si>
    <t>PEOPLE´S VOICE SAS</t>
  </si>
  <si>
    <t>ANDREI SANCHEZ MORENO</t>
  </si>
  <si>
    <t>ASOCIACION COLOMBIANA DE CORREDORES DE SEGUROS</t>
  </si>
  <si>
    <t xml:space="preserve">NELSON ENRIQUE CHALA CASTILLO </t>
  </si>
  <si>
    <t>053-2024</t>
  </si>
  <si>
    <t>suscripción al libro electrónico denominado: Estatuto de la Contratación Estatal en Colombia, ubicado en la dirección en Internet www.contratacionestatal.com en la modalidad de Licencia de Uso.</t>
  </si>
  <si>
    <t>EDITORIAL CONTEXTO JURIDICO S.A.S.</t>
  </si>
  <si>
    <t>https://www.secop.gov.co/CO1BusinessLine/Tendering/ProcedureEdit/View?docUniqueIdentifier=CO1.REQ.6775812&amp;prevCtxUrl=https%3a%2f%2fwww.secop.gov.co%2fCO1BusinessLine%2fTendering%2fBuyerDossierWorkspace%2fIndex%3fallWords2Search%3d053-2024%26createDateFrom%3d08%2f04%2f2024+16%3a45%3a34%26createDateTo%3d08%2f10%2f2024+16%3a45%3a34%26filteringState%3d1%26sortingState%3dLastModifiedDESC%26showAdvancedSearch%3dFalse%26showAdvancedSearchFields%3dFalse%26folderCode%3dALL%26selectedDossier%3dCO1.BDOS.6648266%26selectedRequest%3dCO1.REQ.6775812%26&amp;prevCtxLbl=Procesos+de+la+Entidad+Estatal</t>
  </si>
  <si>
    <t>CESVI COLOMBIA S.A.</t>
  </si>
  <si>
    <t>058-2024</t>
  </si>
  <si>
    <t>Prestar los servicios de asesoría, diseño y desarrollo de contenidos conceptuales o teóricos, en cumplimiento de los criterios del sello de Educación Financiera definidos en la Resolución 0240 del 2022 emitida por la Superintendencia Financiera de Colombia, mediante herramientas prácticas, talleres, material educativo, entre otros, que fortalezcan y permitan al Programa de Educación Financiera “Saber Seguro”.</t>
  </si>
  <si>
    <t>FIDEM SOLUTIONS SAS</t>
  </si>
  <si>
    <t>https://www.secop.gov.co/CO1BusinessLine/Tendering/ProcedureEdit/View?docUniqueIdentifier=CO1.REQ.6775428&amp;prevCtxUrl=https%3a%2f%2fwww.secop.gov.co%2fCO1BusinessLine%2fTendering%2fBuyerDossierWorkspace%2fIndex%3fallWords2Search%3d058-2024%26createDateFrom%3d03%2f04%2f2024+22%3a22%3a49%26createDateTo%3d03%2f10%2f2024+22%3a22%3a49%26filteringState%3d1%26sortingState%3dLastModifiedDESC%26showAdvancedSearch%3dFalse%26showAdvancedSearchFields%3dFalse%26folderCode%3dALL%26selectedDossier%3dCO1.BDOS.6648306%26selectedRequest%3dCO1.REQ.6775428%26&amp;prevCtxLbl=Procesos+de+la+Entidad+Estatal</t>
  </si>
  <si>
    <t>059-2024</t>
  </si>
  <si>
    <t>En su condición de apoderado especial o general según ANEXO 1 del contrato, a representar en calidad tanto activa como pasiva a LA PREVISORA S.A. en los procesos judiciales, pre-judiciales, de responsabilidad fiscal, procedimientos administrativos, arbitramentos y en general en todo tipo de litigio o procedimiento encomendado.</t>
  </si>
  <si>
    <t>AM CONSULTORIAS Y ASESORIAS S.A.S.</t>
  </si>
  <si>
    <t>https://www.secop.gov.co/CO1BusinessLine/Tendering/ProcedureEdit/View?ProfileName=CCE-11-Procedimiento_Publicidad&amp;PPI=CO1.PPI.31925494&amp;DocUniqueName=Consulta&amp;DocTypeName=NextWay.Entities.Marketplace.Tendering.ProcedureRequest&amp;ProfileVersion=12&amp;DocUniqueIdentifier=CO1.REQ.6270146&amp;prevCtxUrl=https%3a%2f%2fwww.secop.gov.co%2fCO1BusinessLine%2fTendering%2fBuyerWorkArea%2fIndex%3fDocUniqueIdentifier%3dCO1.BDOS.6147980&amp;prevCtxLbl=&amp;Messages=Publicado%20|Success</t>
  </si>
  <si>
    <t>060-2024</t>
  </si>
  <si>
    <t>SOTO LUNA ABOGADOS S.A.S.</t>
  </si>
  <si>
    <t>https://www.secop.gov.co/CO1BusinessLine/Tendering/ProcedureEdit/View?ProfileName=CCE-11-Procedimiento_Publicidad&amp;PPI=CO1.PPI.31989632&amp;DocUniqueName=Consulta&amp;DocTypeName=NextWay.Entities.Marketplace.Tendering.ProcedureRequest&amp;ProfileVersion=12&amp;DocUniqueIdentifier=CO1.REQ.6284217&amp;prevCtxUrl=https%3a%2f%2fwww.secop.gov.co%2fCO1BusinessLine%2fTendering%2fBuyerWorkArea%2fIndex%3fDocUniqueIdentifier%3dCO1.BDOS.6162304&amp;prevCtxLbl=&amp;Messages=Publicado%20|Success</t>
  </si>
  <si>
    <t>061-2024</t>
  </si>
  <si>
    <t>Contratar una póliza de Vida Grupo que asegure a los funcionarios directivos vinculados mediante contrato de trabajo a término Indefinido –(Ley 6 de 1945), Jefe de Control Interno y Presidente de La Previsora S.A. Compañía de Seguros.</t>
  </si>
  <si>
    <t>HDI SEGUROS S A</t>
  </si>
  <si>
    <t>https://www.secop.gov.co/CO1BusinessLine/Tendering/ProcedureEdit/View?docUniqueIdentifier=CO1.REQ.6269837&amp;prevCtxUrl=https%3a%2f%2fwww.secop.gov.co%2fCO1BusinessLine%2fTendering%2fBuyerDossierWorkspace%2fIndex%3fallWords2Search%3d061-2024%26createDateFrom%3d21%2f11%2f2023+16%3a43%3a38%26createDateTo%3d21%2f05%2f2024+16%3a43%3a38%26filteringState%3d1%26sortingState%3dLastModifiedDESC%26showAdvancedSearch%3dFalse%26showAdvancedSearchFields%3dFalse%26folderCode%3dALL%26selectedDossier%3dCO1.BDOS.6147199%26selectedRequest%3dCO1.REQ.6269837%26&amp;prevCtxLbl=Procesos+de+la+Entidad+Estatal</t>
  </si>
  <si>
    <t>062-2024</t>
  </si>
  <si>
    <t>renovar la suscripción como signataria de la Asociacion PRI (Principles Responsible Invesment)</t>
  </si>
  <si>
    <t>https://www.secop.gov.co/CO1BusinessLine/Tendering/ProcedureEdit/View?docUniqueIdentifier=CO1.REQ.6774512&amp;prevCtxUrl=https%3a%2f%2fwww.secop.gov.co%2fCO1BusinessLine%2fTendering%2fBuyerDossierWorkspace%2fIndex%3fallWords2Search%3d062-2024%26createDateFrom%3d03%2f04%2f2024+22%3a21%3a05%26createDateTo%3d03%2f10%2f2024+22%3a21%3a05%26filteringState%3d1%26sortingState%3dLastModifiedDESC%26showAdvancedSearch%3dFalse%26showAdvancedSearchFields%3dFalse%26folderCode%3dALL%26selectedDossier%3dCO1.BDOS.6647438%26selectedRequest%3dCO1.REQ.6774512%26&amp;prevCtxLbl=Procesos+de+la+Entidad+Estatal</t>
  </si>
  <si>
    <t>065-2024</t>
  </si>
  <si>
    <t>COLONNA ASESORES SAS</t>
  </si>
  <si>
    <t>https://www.secop.gov.co/CO1BusinessLine/Tendering/ProcedureEdit/View?ProfileName=CCE-11-Procedimiento_Publicidad&amp;PPI=CO1.PPI.31928559&amp;DocUniqueName=Consulta&amp;DocTypeName=NextWay.Entities.Marketplace.Tendering.ProcedureRequest&amp;ProfileVersion=12&amp;DocUniqueIdentifier=CO1.REQ.6270751&amp;prevCtxUrl=https%3a%2f%2fwww.secop.gov.co%2fCO1BusinessLine%2fTendering%2fBuyerWorkArea%2fIndex%3fDocUniqueIdentifier%3dCO1.BDOS.6148723&amp;prevCtxLbl=&amp;Messages=Publicado%20|Success</t>
  </si>
  <si>
    <t>066-2024</t>
  </si>
  <si>
    <t>WECH S.A.S.</t>
  </si>
  <si>
    <t>https://www.secop.gov.co/CO1BusinessLine/Tendering/ProcedureEdit/View?docUniqueIdentifier=CO1.REQ.6788078&amp;prevCtxUrl=https%3a%2f%2fwww.secop.gov.co%2fCO1BusinessLine%2fTendering%2fBuyerDossierWorkspace%2fIndex%3fallWords2Search%3d066-2024%26createDateFrom%3d07%2f04%2f2024+14%3a23%3a58%26createDateTo%3d07%2f10%2f2024+14%3a23%3a58%26filteringState%3d1%26sortingState%3dLastModifiedDESC%26showAdvancedSearch%3dTrue%26showAdvancedSearchFields%3dTrue%26advSrchFolderCode%3dALL%26selectedDossier%3dCO1.BDOS.6661326%26selectedRequest%3dCO1.REQ.6788078%26&amp;prevCtxLbl=Procesos+de+la+Entidad+Estatal</t>
  </si>
  <si>
    <t>067-2024</t>
  </si>
  <si>
    <t>SANTOYO &amp; CONTRERAS ABOGADOS S.A.S</t>
  </si>
  <si>
    <t>https://www.secop.gov.co/CO1BusinessLine/Tendering/ProcedureEdit/View?docUniqueIdentifier=CO1.REQ.6788206&amp;prevCtxUrl=https%3a%2f%2fwww.secop.gov.co%2fCO1BusinessLine%2fTendering%2fBuyerDossierWorkspace%2fIndex%3fallWords2Search%3d067-2024%26createDateFrom%3d07%2f04%2f2024+14%3a20%3a08%26createDateTo%3d07%2f10%2f2024+14%3a20%3a08%26filteringState%3d1%26sortingState%3dLastModifiedDESC%26showAdvancedSearch%3dTrue%26showAdvancedSearchFields%3dTrue%26advSrchFolderCode%3dALL%26selectedDossier%3dCO1.BDOS.6661303%26selectedRequest%3dCO1.REQ.6788206%26&amp;prevCtxLbl=Procesos+de+la+Entidad+Estatal</t>
  </si>
  <si>
    <t>069-2024</t>
  </si>
  <si>
    <t>TRUJILLO POLANIA &amp; ASOCIADOS S.A.S</t>
  </si>
  <si>
    <t>https://www.secop.gov.co/CO1BusinessLine/Tendering/ProcedureEdit/View?docUniqueIdentifier=CO1.REQ.6788064&amp;prevCtxUrl=https%3a%2f%2fwww.secop.gov.co%2fCO1BusinessLine%2fTendering%2fBuyerDossierWorkspace%2fIndex%3fallWords2Search%3d069-2024%26createDateFrom%3d07%2f04%2f2024+14%3a20%3a54%26createDateTo%3d07%2f10%2f2024+14%3a20%3a54%26filteringState%3d1%26sortingState%3dLastModifiedDESC%26showAdvancedSearch%3dTrue%26showAdvancedSearchFields%3dTrue%26advSrchFolderCode%3dALL%26selectedDossier%3dCO1.BDOS.6661000%26selectedRequest%3dCO1.REQ.6788064%26&amp;prevCtxLbl=Procesos+de+la+Entidad+Estatal</t>
  </si>
  <si>
    <t>070-2024</t>
  </si>
  <si>
    <t>Representar en calidad tanto activa como pasiva a LA PREVISORA S.A. en los procesos judiciales, pre-judiciales, de responsabilidad fiscal, procedimientos administrativos, arbitramentos, acciones constitucionales de tutela y en general en todo tipo de litigio o procedimiento encomendado.</t>
  </si>
  <si>
    <t>FORERO &amp; GONZALEZ ASESORES SAS</t>
  </si>
  <si>
    <t>https://www.secop.gov.co/CO1BusinessLine/Tendering/ProcedureEdit/View?docUniqueIdentifier=CO1.REQ.6818015&amp;prevCtxUrl=https%3a%2f%2fwww.secop.gov.co%2fCO1BusinessLine%2fTendering%2fBuyerDossierWorkspace%2fIndex%3fallWords2Search%3d070-2024%26createDateFrom%3d07%2f04%2f2024+14%3a26%3a38%26createDateTo%3d07%2f10%2f2024+14%3a26%3a38%26filteringState%3d1%26sortingState%3dLastModifiedDESC%26showAdvancedSearch%3dTrue%26showAdvancedSearchFields%3dTrue%26advSrchFolderCode%3dALL%26selectedDossier%3dCO1.BDOS.6690265%26selectedRequest%3dCO1.REQ.6818015%26&amp;prevCtxLbl=Procesos+de+la+Entidad+Estatal</t>
  </si>
  <si>
    <t>071-2024</t>
  </si>
  <si>
    <t>DASMARO ABOGADOS SAS</t>
  </si>
  <si>
    <t>https://www.secop.gov.co/CO1BusinessLine/Tendering/ProcedureEdit/View?docUniqueIdentifier=CO1.REQ.6787957&amp;prevCtxUrl=https%3a%2f%2fwww.secop.gov.co%2fCO1BusinessLine%2fTendering%2fBuyerDossierWorkspace%2fIndex%3fallWords2Search%3d071-2024%26createDateFrom%3d07%2f04%2f2024+14%3a19%3a34%26createDateTo%3d07%2f10%2f2024+14%3a19%3a34%26filteringState%3d1%26sortingState%3dLastModifiedDESC%26showAdvancedSearch%3dTrue%26showAdvancedSearchFields%3dTrue%26advSrchFolderCode%3dALL%26selectedDossier%3dCO1.BDOS.6660369%26selectedRequest%3dCO1.REQ.6787957%26&amp;prevCtxLbl=Procesos+de+la+Entidad+Estatal</t>
  </si>
  <si>
    <t>072-2024</t>
  </si>
  <si>
    <t>Representar en calidad tanto activa como pasiva a LA PREVISORA S.A. en los procesos judiciales, pre-judiciales, de responsabilidad fiscal, procedimientos administrativos, arbitramentos y en general en todo tipo de litigio o procedimiento encomendado.</t>
  </si>
  <si>
    <t>ALVARO LUNA CONDE - ABOGADOS ESPECIALIZADOS S.A.S</t>
  </si>
  <si>
    <t>073-2024</t>
  </si>
  <si>
    <t>Proveer licenciamiento y servicio de información financiera de emisores locales e internacionales, para descarga y monitoreo.</t>
  </si>
  <si>
    <t>https://www.secop.gov.co/CO1BusinessLine/Tendering/ProcedureEdit/View?ProfileName=CCE-11-Procedimiento_Publicidad&amp;PPI=CO1.PPI.31900306&amp;DocUniqueName=Consulta&amp;DocTypeName=NextWay.Entities.Marketplace.Tendering.ProcedureRequest&amp;ProfileVersion=12&amp;DocUniqueIdentifier=CO1.REQ.6265115&amp;prevCtxUrl=https%3a%2f%2fwww.secop.gov.co%2fCO1BusinessLine%2fTendering%2fBuyerWorkArea%2fIndex%3fDocUniqueIdentifier%3dCO1.BDOS.6142679&amp;prevCtxLbl=&amp;Messages=Publicado%20|Success</t>
  </si>
  <si>
    <t>CAPACITACION DE PERSONAL
Y CONGRESOS, FOROS,
SEMINARIOS Y SIMILARES</t>
  </si>
  <si>
    <t>075-2024</t>
  </si>
  <si>
    <t>representar en calidad tanto activa como pasiva a LA PREVISORA S.A. en los procesos judiciales, pre-judiciales, de responsabilidad fiscal, procedimientos administrativos, arbitramentos y en general en todo tipo de litigio o procedimiento encomendado, dentro del marco de las competencias de la vicepresidencia jurídica.</t>
  </si>
  <si>
    <t>RODRIGUEZ GONZALEZ ABOGADOS SAS</t>
  </si>
  <si>
    <t>https://community.secop.gov.co/Public/Tendering/ContractNoticePhases/View?PPI=CO1.PPI.34262524&amp;isFromPublicArea=True&amp;isModal=False</t>
  </si>
  <si>
    <t>076-2024</t>
  </si>
  <si>
    <t>Prestar el servicio de licenciamiento administración y soporte de la solución de PAM (Privileged Access Manager) Cyberark que permita la gestión de usuarios privilegiados de manera centralizada.</t>
  </si>
  <si>
    <t>NEOSECURE COLOMBIA SAS</t>
  </si>
  <si>
    <t>https://www.secop.gov.co/CO1BusinessLine/Tendering/ProcedureEdit/View?ProfileName=CCE-11-Procedimiento_Publicidad&amp;PPI=CO1.PPI.32118830&amp;DocUniqueName=Consulta&amp;DocTypeName=NextWay.Entities.Marketplace.Tendering.ProcedureRequest&amp;ProfileVersion=12&amp;DocUniqueIdentifier=CO1.REQ.6313606&amp;prevCtxUrl=https%3a%2f%2fwww.secop.gov.co%2fCO1BusinessLine%2fTendering%2fBuyerWorkArea%2fIndex%3fDocUniqueIdentifier%3dCO1.BDOS.6190449&amp;prevCtxLbl=&amp;Messages=Publicado%20|Success</t>
  </si>
  <si>
    <t>078-2024</t>
  </si>
  <si>
    <t>En su condición de apoderado especial o general según ANEXO 1 del contrato, a representar en calidad tanto activa como pasiva a LA PREVISORA S.A. en los procesos judiciales, pre-judiciales, de responsabilidad fiscal, procedimientos administrativos, arbitramentos, acciones constitucionales de tutela y en general en todo tipo de litigio o procedimiento encomendado.</t>
  </si>
  <si>
    <t>FIRMA DE ABOGADOS JACQUELINE ROMERO ESTRADA S.A.S.</t>
  </si>
  <si>
    <t>https://www.secop.gov.co/CO1BusinessLine/Tendering/ProcedureEdit/View?docUniqueIdentifier=CO1.REQ.6850824&amp;prevCtxUrl=https%3a%2f%2fwww.secop.gov.co%2fCO1BusinessLine%2fTendering%2fBuyerDossierWorkspace%2fIndex%3fallWords2Search%3d078-2024%26createDateFrom%3d07%2f04%2f2024+16%3a37%3a14%26createDateTo%3d07%2f10%2f2024+16%3a37%3a14%26filteringState%3d1%26sortingState%3dLastModifiedDESC%26showAdvancedSearch%3dFalse%26showAdvancedSearchFields%3dFalse%26folderCode%3dALL%26selectedDossier%3dCO1.BDOS.6722180%26selectedRequest%3dCO1.REQ.6850824%26&amp;prevCtxLbl=Procesos+de+la+Entidad+Estatal</t>
  </si>
  <si>
    <t>079-2024</t>
  </si>
  <si>
    <t>DIANA LESLIE BLANCO ESTUDIO JURÍDICO S.A.S.</t>
  </si>
  <si>
    <t>https://www.secop.gov.co/CO1BusinessLine/Tendering/ProcedureEdit/View?docUniqueIdentifier=CO1.REQ.6850330&amp;prevCtxUrl=https%3a%2f%2fwww.secop.gov.co%2fCO1BusinessLine%2fTendering%2fBuyerDossierWorkspace%2fIndex%3fallWords2Search%3d079-2024%26createDateFrom%3d07%2f04%2f2024+16%3a33%3a14%26createDateTo%3d07%2f10%2f2024+16%3a33%3a14%26filteringState%3d1%26sortingState%3dLastModifiedDESC%26showAdvancedSearch%3dFalse%26showAdvancedSearchFields%3dFalse%26folderCode%3dALL%26selectedDossier%3dCO1.BDOS.6722352%26selectedRequest%3dCO1.REQ.6850330%26&amp;prevCtxLbl=Procesos+de+la+Entidad+Estatal</t>
  </si>
  <si>
    <t>080-2024</t>
  </si>
  <si>
    <t>C&amp;S ASESORES Y CONSULTORES S.A.S.</t>
  </si>
  <si>
    <t>https://www.secop.gov.co/CO1BusinessLine/Tendering/ProcedureEdit/View?docUniqueIdentifier=CO1.REQ.6849940&amp;prevCtxUrl=https%3a%2f%2fwww.secop.gov.co%2fCO1BusinessLine%2fTendering%2fBuyerDossierWorkspace%2fIndex%3fallWords2Search%3d080-2024%26createDateFrom%3d07%2f04%2f2024+16%3a16%3a07%26createDateTo%3d07%2f10%2f2024+16%3a16%3a07%26filteringState%3d1%26sortingState%3dLastModifiedDESC%26showAdvancedSearch%3dFalse%26showAdvancedSearchFields%3dFalse%26folderCode%3dALL%26selectedDossier%3dCO1.BDOS.6721970%26selectedRequest%3dCO1.REQ.6849940%26&amp;prevCtxLbl=Procesos+de+la+Entidad+Estatal</t>
  </si>
  <si>
    <t>081-2024</t>
  </si>
  <si>
    <t>BARÓN LEMUS ABOGADOS S.A.S.</t>
  </si>
  <si>
    <t>https://www.secop.gov.co/CO1BusinessLine/Tendering/ProcedureEdit/View?docUniqueIdentifier=CO1.REQ.6824262&amp;prevCtxUrl=https%3a%2f%2fwww.secop.gov.co%2fCO1BusinessLine%2fTendering%2fBuyerDossierWorkspace%2fIndex%3fallWords2Search%3d081-2024%26createDateFrom%3d08%2f04%2f2024+19%3a02%3a01%26createDateTo%3d08%2f10%2f2024+19%3a02%3a01%26filteringState%3d1%26sortingState%3dLastModifiedDESC%26showAdvancedSearch%3dFalse%26showAdvancedSearchFields%3dFalse%26folderCode%3dALL%26selectedDossier%3dCO1.BDOS.6696862%26selectedRequest%3dCO1.REQ.6824262%26&amp;prevCtxLbl=Procesos+de+la+Entidad+Estatal</t>
  </si>
  <si>
    <t>082-2024</t>
  </si>
  <si>
    <t>VILLEGAS &amp; VILLEGAS ABOGADOS S.A.S.</t>
  </si>
  <si>
    <t>https://community.secop.gov.co/Public/Tendering/ContractNoticePhases/View?PPI=CO1.PPI.34860261&amp;isFromPublicArea=True&amp;isModal=False</t>
  </si>
  <si>
    <t>083-2024</t>
  </si>
  <si>
    <t>ASTUDILLO ABOGADOS S.A.S.</t>
  </si>
  <si>
    <t>https://www.secop.gov.co/CO1BusinessLine/Tendering/ProcedureEdit/View?docUniqueIdentifier=CO1.REQ.6824200&amp;prevCtxUrl=https%3a%2f%2fwww.secop.gov.co%2fCO1BusinessLine%2fTendering%2fBuyerDossierWorkspace%2fIndex%3fallWords2Search%3d083-2024%26createDateFrom%3d08%2f04%2f2024+16%3a52%3a34%26createDateTo%3d08%2f10%2f2024+16%3a52%3a34%26filteringState%3d1%26sortingState%3dLastModifiedDESC%26showAdvancedSearch%3dFalse%26showAdvancedSearchFields%3dFalse%26folderCode%3dALL%26selectedDossier%3dCO1.BDOS.6696477%26selectedRequest%3dCO1.REQ.6824200%26&amp;prevCtxLbl=Procesos+de+la+Entidad+Estatal</t>
  </si>
  <si>
    <t>084-2024</t>
  </si>
  <si>
    <t>BOTERO ZAPATA ABOGADOS S.A.S.</t>
  </si>
  <si>
    <t>https://www.secop.gov.co/CO1BusinessLine/Tendering/ProcedureEdit/View?docUniqueIdentifier=CO1.REQ.6849631&amp;prevCtxUrl=https%3a%2f%2fwww.secop.gov.co%2fCO1BusinessLine%2fTendering%2fBuyerDossierWorkspace%2fIndex%3fallWords2Search%3d084-2024%26createDateFrom%3d07%2f04%2f2024+16%3a08%3a03%26createDateTo%3d07%2f10%2f2024+16%3a08%3a03%26filteringState%3d1%26sortingState%3dLastModifiedDESC%26showAdvancedSearch%3dFalse%26showAdvancedSearchFields%3dFalse%26folderCode%3dALL%26selectedDossier%3dCO1.BDOS.6722001%26selectedRequest%3dCO1.REQ.6849631%26&amp;prevCtxLbl=Procesos+de+la+Entidad+Estatal</t>
  </si>
  <si>
    <t>085-2024</t>
  </si>
  <si>
    <t>GIL ROA ABOGADOS S.A.S.</t>
  </si>
  <si>
    <t>https://community.secop.gov.co/Public/Tendering/ContractNoticePhases/View?PPI=CO1.PPI.34858815&amp;isFromPublicArea=True&amp;isModal=False</t>
  </si>
  <si>
    <t>086-2024</t>
  </si>
  <si>
    <t>VALDÉS ABOGADOS – ASLABOR LTDA.</t>
  </si>
  <si>
    <t>https://community.secop.gov.co/Public/Tendering/ContractNoticePhases/View?PPI=CO1.PPI.34856293&amp;isFromPublicArea=True&amp;isModal=False</t>
  </si>
  <si>
    <t>087-2024</t>
  </si>
  <si>
    <t>WILCHES ABOGADOS S.A.S.</t>
  </si>
  <si>
    <t>https://community.secop.gov.co/Public/Tendering/ContractNoticePhases/View?PPI=CO1.PPI.34854890&amp;isFromPublicArea=True&amp;isModal=False</t>
  </si>
  <si>
    <t>088-2024</t>
  </si>
  <si>
    <t>GOMEZ VELEZ ABOGADOS SAS</t>
  </si>
  <si>
    <t>https://community.secop.gov.co/Public/Tendering/ContractNoticePhases/View?PPI=CO1.PPI.34838988&amp;isFromPublicArea=True&amp;isModal=Fals</t>
  </si>
  <si>
    <t>089-2024</t>
  </si>
  <si>
    <t>I LEX GRUPO CONSULTOR S.A.S</t>
  </si>
  <si>
    <t>https://community.secop.gov.co/Public/Tendering/ContractNoticePhases/View?PPI=CO1.PPI.34838988&amp;isFromPublicArea=True&amp;isModal=False</t>
  </si>
  <si>
    <t>090-2024</t>
  </si>
  <si>
    <t>LASPRILLA &amp; CRUZ ABOGADOS ASOCIADOS SAS</t>
  </si>
  <si>
    <t>https://community.secop.gov.co/Public/Tendering/ContractNoticePhases/View?PPI=CO1.PPI.36357808&amp;isFromPublicArea=True&amp;isModal=False</t>
  </si>
  <si>
    <t>091-2024</t>
  </si>
  <si>
    <t>ÁLVAREZ &amp; HERNÁNDEZ ABOGADOS S.A.S.</t>
  </si>
  <si>
    <t>https://community.secop.gov.co/Public/Tendering/ContractNoticePhases/View?PPI=CO1.PPI.34831194&amp;isFromPublicArea=True&amp;isModal=False</t>
  </si>
  <si>
    <t>092-2024</t>
  </si>
  <si>
    <t>https://community.secop.gov.co/Public/Tendering/ContractNoticePhases/View?PPI=CO1.PPI.34830678&amp;isFromPublicArea=True&amp;isModal=False</t>
  </si>
  <si>
    <t>093-2024</t>
  </si>
  <si>
    <t>G. HERRERA &amp; ASOCIADOS ABOGADOS SAS</t>
  </si>
  <si>
    <t>https://www.secop.gov.co/CO1BusinessLine/Tendering/ProcedureEdit/View?docUniqueIdentifier=CO1.REQ.6851843&amp;prevCtxUrl=https%3a%2f%2fwww.secop.gov.co%2fCO1BusinessLine%2fTendering%2fBuyerDossierWorkspace%2fIndex%3fallWords2Search%3d093-2024%26createDateFrom%3d07%2f04%2f2024+16%3a44%3a02%26createDateTo%3d07%2f10%2f2024+16%3a44%3a02%26filteringState%3d1%26sortingState%3dLastModifiedDESC%26showAdvancedSearch%3dFalse%26showAdvancedSearchFields%3dFalse%26folderCode%3dALL%26selectedDossier%3dCO1.BDOS.6723919%26selectedRequest%3dCO1.REQ.6851843%26&amp;prevCtxLbl=Procesos+de+la+Entidad+Estatal</t>
  </si>
  <si>
    <t>094-2024</t>
  </si>
  <si>
    <t xml:space="preserve">Representar en calidad tanto activa como pasiva a LA PREVISORA S.A. en los procesos judiciales, pre-judiciales, de responsabilidad fiscal, procedimientos administrativos, arbitramentos, acciones constitucionales de tutela y en general en todo tipo de litigio o procedimiento encomendado. </t>
  </si>
  <si>
    <t>LUMAROH ABOGADOS S.A.S.</t>
  </si>
  <si>
    <t>https://community.secop.gov.co/Public/Tendering/ContractNoticePhases/View?PPI=CO1.PPI.36376858&amp;isFromPublicArea=True&amp;isModal=False</t>
  </si>
  <si>
    <t>095-2024</t>
  </si>
  <si>
    <t>ALBERTO PULIDO RODRIGUEZ S A S</t>
  </si>
  <si>
    <t>https://community.secop.gov.co/Public/Tendering/ContractNoticePhases/View?PPI=CO1.PPI.34788579&amp;isFromPublicArea=True&amp;isModal=False</t>
  </si>
  <si>
    <t>096-2024</t>
  </si>
  <si>
    <t xml:space="preserve">representar en calidad tanto activa como pasiva a LA PREVISORA S.A. en los procesos judiciales, pre-judiciales, de responsabilidad fiscal, procedimientos administrativos, arbitramentos, acciones constitucionales de tutela y en general en todo tipo de litigio o procedimiento encomendado. </t>
  </si>
  <si>
    <t>BERNAL RINCÓN ABOGADOS S.A.S</t>
  </si>
  <si>
    <t>SOCIEDAD IBH INGENIERIOS EN BOMBAS HIDRAULICAS S.A.S</t>
  </si>
  <si>
    <t>098-2024</t>
  </si>
  <si>
    <t>MANUEL PRETELT ABOGADOS S.A.S.</t>
  </si>
  <si>
    <t>https://www.secop.gov.co/CO1BusinessLine/Tendering/ProcedureEdit/View?docUniqueIdentifier=CO1.REQ.6853702&amp;prevCtxUrl=https%3a%2f%2fwww.secop.gov.co%2fCO1BusinessLine%2fTendering%2fBuyerDossierWorkspace%2fIndex%3fallWords2Search%3d098-2024%26createDateFrom%3d07%2f04%2f2024+19%3a04%3a29%26createDateTo%3d07%2f10%2f2024+19%3a04%3a29%26filteringState%3d1%26sortingState%3dLastModifiedDESC%26showAdvancedSearch%3dFalse%26showAdvancedSearchFields%3dFalse%26folderCode%3dALL%26selectedDossier%3dCO1.BDOS.6725808%26selectedRequest%3dCO1.REQ.6853702%26&amp;prevCtxLbl=Procesos+de+la+Entidad+Estatal</t>
  </si>
  <si>
    <t>099-2024</t>
  </si>
  <si>
    <t>MARGARITA SAAVEDRA MC CAUSLAND &amp; ABOGADOS S.A.S.</t>
  </si>
  <si>
    <t>https://www.secop.gov.co/CO1BusinessLine/Tendering/ProcedureEdit/View?docUniqueIdentifier=CO1.REQ.6853487&amp;prevCtxUrl=https%3a%2f%2fwww.secop.gov.co%2fCO1BusinessLine%2fTendering%2fBuyerDossierWorkspace%2fIndex%3fallWords2Search%3d099-2024%26createDateFrom%3d07%2f04%2f2024+19%3a05%3a28%26createDateTo%3d07%2f10%2f2024+19%3a05%3a28%26filteringState%3d1%26sortingState%3dLastModifiedDESC%26showAdvancedSearch%3dFalse%26showAdvancedSearchFields%3dFalse%26folderCode%3dALL%26selectedDossier%3dCO1.BDOS.6725666%26selectedRequest%3dCO1.REQ.6853487%26&amp;prevCtxLbl=Procesos+de+la+Entidad+Estatal</t>
  </si>
  <si>
    <t>100-2024</t>
  </si>
  <si>
    <t>MARLIO MORA CABRERA S.A.S.</t>
  </si>
  <si>
    <t>https://www.secop.gov.co/CO1BusinessLine/Tendering/ProcedureEdit/View?docUniqueIdentifier=CO1.REQ.6853675&amp;prevCtxUrl=https%3a%2f%2fwww.secop.gov.co%2fCO1BusinessLine%2fTendering%2fBuyerDossierWorkspace%2fIndex%3fallWords2Search%3d100-2024%26createDateFrom%3d07%2f04%2f2024+19%3a24%3a37%26createDateTo%3d07%2f10%2f2024+19%3a24%3a37%26filteringState%3d1%26sortingState%3dLastModifiedDESC%26showAdvancedSearch%3dFalse%26showAdvancedSearchFields%3dFalse%26folderCode%3dALL%26selectedDossier%3dCO1.BDOS.6725784%26selectedRequest%3dCO1.REQ.6853675%26&amp;prevCtxLbl=Procesos+de+la+Entidad+Estatal</t>
  </si>
  <si>
    <t>101-2024</t>
  </si>
  <si>
    <t>Servicios jurídicos especializados para la administración en calidad de Counterparty Manager de la información de LA PREVISORA S.A. en la plataforma Markit de ISDA (International Swaps and Derivatives Association INC).</t>
  </si>
  <si>
    <t>https://www.secop.gov.co/CO1BusinessLine/Tendering/ProcedureEdit/View?docUniqueIdentifier=CO1.REQ.6818156&amp;prevCtxUrl=https%3a%2f%2fwww.secop.gov.co%2fCO1BusinessLine%2fTendering%2fBuyerDossierWorkspace%2fIndex%3fallWords2Search%3d101-2024%26createDateFrom%3d07%2f04%2f2024+14%3a28%3a57%26createDateTo%3d07%2f10%2f2024+14%3a28%3a57%26filteringState%3d1%26sortingState%3dLastModifiedDESC%26showAdvancedSearch%3dTrue%26showAdvancedSearchFields%3dTrue%26advSrchFolderCode%3dALL%26selectedDossier%3dCO1.BDOS.6690717%26selectedRequest%3dCO1.REQ.6818156%26&amp;prevCtxLbl=Procesos+de+la+Entidad+Estatal</t>
  </si>
  <si>
    <t>102-2024</t>
  </si>
  <si>
    <t>MARTÍNEZ VILLALBA GOMEZ ABOGADOS S.A.S.</t>
  </si>
  <si>
    <t>https://www.secop.gov.co/CO1BusinessLine/Tendering/ProcedureEdit/View?docUniqueIdentifier=CO1.REQ.6854219&amp;prevCtxUrl=https%3a%2f%2fwww.secop.gov.co%2fCO1BusinessLine%2fTendering%2fBuyerDossierWorkspace%2fIndex%3fallWords2Search%3d102-2024%26createDateFrom%3d07%2f04%2f2024+19%3a27%3a44%26createDateTo%3d07%2f10%2f2024+19%3a27%3a44%26filteringState%3d1%26sortingState%3dLastModifiedDESC%26showAdvancedSearch%3dFalse%26showAdvancedSearchFields%3dFalse%26folderCode%3dALL%26selectedDossier%3dCO1.BDOS.6726301%26selectedRequest%3dCO1.REQ.6854219%26&amp;prevCtxLbl=Procesos+de+la+Entidad+Estatal</t>
  </si>
  <si>
    <t>103-2024</t>
  </si>
  <si>
    <t>OSPINA ZAMORA &amp; ASOCIADOS S.A.S.</t>
  </si>
  <si>
    <t>https://www.secop.gov.co/CO1BusinessLine/Tendering/ProcedureEdit/View?docUniqueIdentifier=CO1.REQ.6858379&amp;prevCtxUrl=https%3a%2f%2fwww.secop.gov.co%2fCO1BusinessLine%2fTendering%2fBuyerDossierWorkspace%2fIndex%3fallWords2Search%3d103-2024%26createDateFrom%3d07%2f04%2f2024+19%3a32%3a48%26createDateTo%3d07%2f10%2f2024+19%3a32%3a48%26filteringState%3d1%26sortingState%3dLastModifiedDESC%26showAdvancedSearch%3dFalse%26showAdvancedSearchFields%3dFalse%26folderCode%3dALL%26selectedDossier%3dCO1.BDOS.6730320%26selectedRequest%3dCO1.REQ.6858379%26&amp;prevCtxLbl=Procesos+de+la+Entidad+Estatal</t>
  </si>
  <si>
    <t>104-2024</t>
  </si>
  <si>
    <t>SANCLEMENTE JURÍDICO S.A.S.</t>
  </si>
  <si>
    <t>https://www.secop.gov.co/CO1BusinessLine/Tendering/ProcedureEdit/View?docUniqueIdentifier=CO1.REQ.6858731&amp;prevCtxUrl=https%3a%2f%2fwww.secop.gov.co%2fCO1BusinessLine%2fTendering%2fBuyerDossierWorkspace%2fIndex%3fallWords2Search%3d104-2024%26createDateFrom%3d07%2f04%2f2024+19%3a33%3a26%26createDateTo%3d07%2f10%2f2024+19%3a33%3a26%26filteringState%3d1%26sortingState%3dLastModifiedDESC%26showAdvancedSearch%3dFalse%26showAdvancedSearchFields%3dFalse%26folderCode%3dALL%26selectedDossier%3dCO1.BDOS.6730251%26selectedRequest%3dCO1.REQ.6858731%26&amp;prevCtxLbl=Procesos+de+la+Entidad+Estatal</t>
  </si>
  <si>
    <t>105-2024</t>
  </si>
  <si>
    <t>OLFA MARÍA PÉREZ ORELLANOS E HIJOS ABOGADOS S.A.S.</t>
  </si>
  <si>
    <t>https://www.secop.gov.co/CO1BusinessLine/Tendering/ProcedureEdit/View?docUniqueIdentifier=CO1.REQ.6854565&amp;prevCtxUrl=https%3a%2f%2fwww.secop.gov.co%2fCO1BusinessLine%2fTendering%2fBuyerDossierWorkspace%2fIndex%3fallWords2Search%3d105-2024%26createDateFrom%3d07%2f04%2f2024+19%3a30%3a34%26createDateTo%3d07%2f10%2f2024+19%3a30%3a34%26filteringState%3d1%26sortingState%3dLastModifiedDESC%26showAdvancedSearch%3dFalse%26showAdvancedSearchFields%3dFalse%26folderCode%3dALL%26selectedDossier%3dCO1.BDOS.6726386%26selectedRequest%3dCO1.REQ.6854565%26&amp;prevCtxLbl=Procesos+de+la+Entidad+Estatal</t>
  </si>
  <si>
    <t>106-2024</t>
  </si>
  <si>
    <t>GIRALDO DUQUE AND PARTNEES S.A.S.</t>
  </si>
  <si>
    <t>https://community.secop.gov.co/Public/Tendering/ContractNoticePhases/View?PPI=CO1.PPI.34787347&amp;isFromPublicArea=True&amp;isModal=False</t>
  </si>
  <si>
    <t>107-2024</t>
  </si>
  <si>
    <t>JUAN CAMILO ARANGO RÍOS ABOGADOS S.A.S.</t>
  </si>
  <si>
    <t>https://community.secop.gov.co/Public/Tendering/ContractNoticePhases/View?PPI=CO1.PPI.34771905&amp;isFromPublicArea=True&amp;isModal=False</t>
  </si>
  <si>
    <t>108-2024</t>
  </si>
  <si>
    <t>mantenimiento técnico preventivo y correctivo una (1) vez al mes para los dos (2) ascensores ubicados en el edificio de Casa Matriz calle 57 No. 9-07 de la ciudad de Bogotá.</t>
  </si>
  <si>
    <t>OTIS ELEVATOR COMPANY COLOMBIA S.A.S</t>
  </si>
  <si>
    <t>https://www.secop.gov.co/CO1BusinessLine/Tendering/ProcedureEdit/View?docUniqueIdentifier=CO1.REQ.6775836&amp;prevCtxUrl=https%3a%2f%2fwww.secop.gov.co%2fCO1BusinessLine%2fTendering%2fBuyerDossierWorkspace%2fIndex%3fallWords2Search%3d108-2024%26createDateFrom%3d07%2f04%2f2024+14%3a14%3a52%26createDateTo%3d07%2f10%2f2024+14%3a14%3a52%26filteringState%3d1%26sortingState%3dLastModifiedDESC%26showAdvancedSearch%3dTrue%26showAdvancedSearchFields%3dTrue%26advSrchFolderCode%3dALL%26selectedDossier%3dCO1.BDOS.6648284%26selectedRequest%3dCO1.REQ.6775836%26&amp;prevCtxLbl=Procesos+de+la+Entidad+Estatal</t>
  </si>
  <si>
    <t>BENEFIT - ESTUDIOS ACTUARIALES S.A.S</t>
  </si>
  <si>
    <t>TRANSEQUIPOS S.A.</t>
  </si>
  <si>
    <t>112-2024</t>
  </si>
  <si>
    <t>SERVICIOS JURIDICOS GLOBALES S.A.S.</t>
  </si>
  <si>
    <t>https://community.secop.gov.co/Public/Tendering/ContractNoticePhases/View?PPI=CO1.PPI.34768907&amp;isFromPublicArea=True&amp;isModal=False</t>
  </si>
  <si>
    <t>113-2024</t>
  </si>
  <si>
    <t>servicios profesionales para actuar como asesor de la Junta Directiva de LA PREVISORA S.A. para los asuntos jurídicos en relación con el modelo de gobernanza de la entidad, su integración al Grupo Bicentenario y otros asuntos que puedan surgir en el curso de las sesiones de dicho órgano de administración.</t>
  </si>
  <si>
    <t>SEBASTIAN ECHEVERRI ALVAREZ</t>
  </si>
  <si>
    <t>114-2024</t>
  </si>
  <si>
    <t>MERLANO ABOGADOS S.A.S.</t>
  </si>
  <si>
    <t>https://www.secop.gov.co/CO1BusinessLine/Tendering/ProcedureEdit/View?docUniqueIdentifier=CO1.REQ.6818125&amp;prevCtxUrl=https%3a%2f%2fwww.secop.gov.co%2fCO1BusinessLine%2fTendering%2fBuyerDossierWorkspace%2fIndex%3fallWords2Search%3d114-2024%26createDateFrom%3d07%2f04%2f2024+14%3a27%3a30%26createDateTo%3d07%2f10%2f2024+14%3a27%3a30%26filteringState%3d1%26sortingState%3dLastModifiedDESC%26showAdvancedSearch%3dTrue%26showAdvancedSearchFields%3dTrue%26advSrchFolderCode%3dALL%26selectedDossier%3dCO1.BDOS.6690468%26selectedRequest%3dCO1.REQ.6818125%26&amp;prevCtxLbl=Procesos+de+la+Entidad+Estatal</t>
  </si>
  <si>
    <t>NADDIE SAS</t>
  </si>
  <si>
    <t>117-2024</t>
  </si>
  <si>
    <t>prestar los servicios de asistencia de automóviles domiciliaria y personas para los asegurados de LA PREVISORA S.A.</t>
  </si>
  <si>
    <t>UNIÓN TEMPORAL IKE CAMARCA</t>
  </si>
  <si>
    <t>Automoviles: 29%
Domiciliaria: 25%
Personas: 15%</t>
  </si>
  <si>
    <t>Automoviles 23% 
Domiciliaria: 25%
Personas: 15%</t>
  </si>
  <si>
    <t>https://www.secop.gov.co/CO1BusinessLine/Tendering/ProcedureEdit/View?docUniqueIdentifier=CO1.REQ.6549807&amp;prevCtxUrl=https%3a%2f%2fwww.secop.gov.co%2fCO1BusinessLine%2fTendering%2fBuyerDossierWorkspace%2fIndex%3fallWords2Search%3d117-2024%26createDateFrom%3d03%2f04%2f2024+22%3a02%3a22%26createDateTo%3d03%2f10%2f2024+22%3a02%3a22%26filteringState%3d1%26sortingState%3dLastModifiedDESC%26showAdvancedSearch%3dFalse%26showAdvancedSearchFields%3dFalse%26folderCode%3dALL%26selectedDossier%3dCO1.BDOS.6424423%26selectedRequest%3dCO1.REQ.6549807%26&amp;prevCtxLbl=Procesos+de+la+Entidad+Estatal</t>
  </si>
  <si>
    <t>118-2024</t>
  </si>
  <si>
    <t>Representar en calidad tanto activa como pasiva a LA PREVISORA S.A. en los procesos judiciales, pre-judiciales, de responsabilidad fiscal, procedimientos administrativos, arbitramentos y en general en todo tipo de litigio o procedimiento encomendado, dentro del marco de las actividades relacionadas con la vicepresidencia jurídica.</t>
  </si>
  <si>
    <t>REX LEGAL ABOGADOS ASESORES S.A.S.</t>
  </si>
  <si>
    <t>https://community.secop.gov.co/Public/Tendering/ContractNoticePhases/View?PPI=CO1.PPI.33580943&amp;isFromPublicArea=True&amp;isModal=False</t>
  </si>
  <si>
    <t>120-2024</t>
  </si>
  <si>
    <t>TORRES NIETO LEGAL S.A.S.</t>
  </si>
  <si>
    <t>https://community.secop.gov.co/Public/Tendering/ContractNoticePhases/View?PPI=CO1.PPI.34767510&amp;isFromPublicArea=True&amp;isModal=False</t>
  </si>
  <si>
    <t>126-2024</t>
  </si>
  <si>
    <t xml:space="preserve">Suministro de personal temporal en misión, con el fin de cubrir los reemplazos de los funcionarios de LA PREVISORA S.A., que se encuentren en vacaciones, en uso de licencia de maternidad, en incapacidad por enfermedad o por incrementos en la producción y/o en los demás casos descritos en la ley. </t>
  </si>
  <si>
    <t xml:space="preserve">TEMPOTRABAJO S.A.S. </t>
  </si>
  <si>
    <t>https://www.secop.gov.co/CO1BusinessLine/Tendering/ProcedureEdit/Update?DocUniqueIdentifier=CO1.REQ.6648086</t>
  </si>
  <si>
    <t>ELEMENTOS VARIOS FUNGIBLES</t>
  </si>
  <si>
    <t>YOSI ESTEBAN BARRIOS GARCÍA</t>
  </si>
  <si>
    <t>Oficina De Incendio Y Líneas Aliadas</t>
  </si>
  <si>
    <t>130-2024</t>
  </si>
  <si>
    <t>Realizar la georreferenciación de los riesgos que indique LA PREVISORA S.A. garantizando el cumplimiento a lo establecido en el Decreto 4865 de 2011 emitido por el Ministerio de Hacienda y Crédito Público.</t>
  </si>
  <si>
    <t>CAMPOS TERREMOTO SAS</t>
  </si>
  <si>
    <t>GEORREFERENCIACION</t>
  </si>
  <si>
    <t>https://www.secop.gov.co/CO1BusinessLine/Tendering/ProcedureEdit/Update?DocUniqueIdentifier=CO1.REQ.6674663</t>
  </si>
  <si>
    <t>132-2024</t>
  </si>
  <si>
    <t>Contratar los servicios especializados para realizar la optimización, y puesta a punto de las automatizaciones existentes desarrolladas sobre la herramienta Rocketbot.</t>
  </si>
  <si>
    <t>2NV S.A.S.</t>
  </si>
  <si>
    <t>https://www.secop.gov.co/CO1BusinessLine/Tendering/ProcedureEdit/View?ProfileName=CCE-11-Procedimiento_Publicidad&amp;PPI=CO1.PPI.34452705&amp;DocUniqueName=Consulta&amp;DocTypeName=NextWay.Entities.Marketplace.Tendering.ProcedureRequest&amp;ProfileVersion=12&amp;DocUniqueIdentifier=CO1.REQ.6869994&amp;prevCtxUrl=https%3a%2f%2fwww.secop.gov.co%2fCO1BusinessLine%2fTendering%2fBuyerWorkArea%2fIndex%3fDocUniqueIdentifier%3dCO1.BDOS.6741484&amp;prevCtxLbl=&amp;Messages=Publicado%20|Success</t>
  </si>
  <si>
    <t>136-2024</t>
  </si>
  <si>
    <t>KENNEDYS COLOMBIA SAS</t>
  </si>
  <si>
    <t>https://community.secop.gov.co/Public/Tendering/ContractNoticePhases/View?PPI=CO1.PPI.35538827&amp;isFromPublicArea=True&amp;isModal=False</t>
  </si>
  <si>
    <t>137-2024</t>
  </si>
  <si>
    <t>GARCIA HARKER ABOGADOS S.A.S.</t>
  </si>
  <si>
    <t>https://www.secop.gov.co/CO1BusinessLine/Tendering/ProcedureEdit/View?ProfileName=CCE-11-Procedimiento_Publicidad&amp;PPI=CO1.PPI.34478919&amp;DocUniqueName=Consulta&amp;DocTypeName=NextWay.Entities.Marketplace.Tendering.ProcedureRequest&amp;ProfileVersion=12&amp;DocUniqueIdentifier=CO1.REQ.6877156&amp;prevCtxUrl=https%3a%2f%2fwww.secop.gov.co%2fCO1BusinessLine%2fTendering%2fBuyerWorkArea%2fIndex%3fDocUniqueIdentifier%3dCO1.BDOS.6748282&amp;prevCtxLbl=&amp;Messages=Publicado%20|Success</t>
  </si>
  <si>
    <t>139-2024</t>
  </si>
  <si>
    <t>NEIRA &amp; GOMEZ ABOGADOS SAS</t>
  </si>
  <si>
    <t>https://community.secop.gov.co/Public/Tendering/ContractNoticePhases/View?PPI=CO1.PPI.35082933&amp;isFromPublicArea=True&amp;isModal=False</t>
  </si>
  <si>
    <t>140-2024</t>
  </si>
  <si>
    <t>Adquisición de la herramienta tecnológica “RMS RiskLink” para la estimación de perdidas o modelos catastróficos en el ramo de terremoto.</t>
  </si>
  <si>
    <t>RISK MANAGEMENT SOLUTIONS, INC</t>
  </si>
  <si>
    <t>https://www.secop.gov.co/CO1BusinessLine/Tendering/ProcedureEdit/View?ProfileName=CCE-11-Procedimiento_Publicidad&amp;PPI=CO1.PPI.37504763&amp;DocUniqueName=Consulta&amp;DocTypeName=NextWay.Entities.Marketplace.Tendering.ProcedureRequest&amp;ProfileVersion=12&amp;DocUniqueIdentifier=CO1.REQ.7756462&amp;prevCtxUrl=https%3a%2f%2fwww.secop.gov.co%2fCO1BusinessLine%2fTendering%2fBuyerWorkArea%2fIndex%3fDocUniqueIdentifier%3dCO1.BDOS.7621085&amp;prevCtxLbl=&amp;Messages=Publicado%20|Success</t>
  </si>
  <si>
    <t>141-2024</t>
  </si>
  <si>
    <t>DIAZ GRANADOS &amp; ABOGADOS CONSULTORES S.A.S.</t>
  </si>
  <si>
    <t>https://www.secop.gov.co/CO1BusinessLine/Tendering/ProcedureEdit/View?ProfileName=CCE-11-Procedimiento_Publicidad&amp;PPI=CO1.PPI.34464666&amp;DocUniqueName=Consulta&amp;DocTypeName=NextWay.Entities.Marketplace.Tendering.ProcedureRequest&amp;ProfileVersion=12&amp;DocUniqueIdentifier=CO1.REQ.6873763&amp;prevCtxUrl=https%3a%2f%2fwww.secop.gov.co%2fCO1BusinessLine%2fTendering%2fBuyerWorkArea%2fIndex%3fDocUniqueIdentifier%3dCO1.BDOS.6745095&amp;prevCtxLbl=&amp;Messages=Publicado%20|Success</t>
  </si>
  <si>
    <t>144-2024</t>
  </si>
  <si>
    <t>Prestación de los servicios integrales de aseo, limpieza, desinfección y cafetería a nivel nacional, y el servicio de mantenimiento a través de operarios (toderos) para casa matriz en Bogotá, bajo la modalidad de outsourcing.</t>
  </si>
  <si>
    <t xml:space="preserve">AMERICANA DE SERVICIOS LTDA </t>
  </si>
  <si>
    <t>https://community.secop.gov.co/Public/Tendering/ContractNoticePhases/View?PPI=CO1.PPI.34792143&amp;isFromPublicArea=True&amp;isModal=False</t>
  </si>
  <si>
    <t>Gerencia De Indemnizaciones Soat, Vida Y AP</t>
  </si>
  <si>
    <t xml:space="preserve">Prestar los servicios de apoyo técnico operativo al proceso de indemnizaciones de los ramos SOAT y Accidentes personales. </t>
  </si>
  <si>
    <t>NICOL TATIANA MENDOZA VARELA</t>
  </si>
  <si>
    <t>147-2024</t>
  </si>
  <si>
    <t>VELEZ GUTIERREZ ABOGADOS SAS</t>
  </si>
  <si>
    <t>https://www.secop.gov.co/CO1BusinessLine/Tendering/ProcedureEdit/View?ProfileName=CCE-11-Procedimiento_Publicidad&amp;PPI=CO1.PPI.34528094&amp;DocUniqueName=Consulta&amp;DocTypeName=NextWay.Entities.Marketplace.Tendering.ProcedureRequest&amp;ProfileVersion=12&amp;DocUniqueIdentifier=CO1.REQ.6888974&amp;prevCtxUrl=https%3a%2f%2fwww.secop.gov.co%2fCO1BusinessLine%2fTendering%2fBuyerWorkArea%2fIndex%3fDocUniqueIdentifier%3dCO1.BDOS.6760347&amp;prevCtxLbl=&amp;Messages=Publicado%20|Success</t>
  </si>
  <si>
    <t>MIGUEL ANGEL POLANCO RAMOS</t>
  </si>
  <si>
    <t>OSCAR IVAN ORDOÑEZ JIMENEZ</t>
  </si>
  <si>
    <t>MABEL ELIANA CAMELO PARDO</t>
  </si>
  <si>
    <t>ETEK INTERNATIONAL CORPORATION SUCURSAL COLOMBIA</t>
  </si>
  <si>
    <t>Gerencia de Negocios Estatales
Gerencia de Contratacion</t>
  </si>
  <si>
    <t>159-2024</t>
  </si>
  <si>
    <t>Prestación de servicios profesionales de asesoría jurídica en contratación estatal y privada.</t>
  </si>
  <si>
    <t>DE VIVERO &amp; ASOCIADOS SAS</t>
  </si>
  <si>
    <t>LICITACIONES</t>
  </si>
  <si>
    <t>https://community.secop.gov.co/Public/Tendering/ContractNoticePhases/View?PPI=CO1.PPI.35537448&amp;isFromPublicArea=True&amp;isModal=False</t>
  </si>
  <si>
    <t>COMPAÑÍA COLOMBIANA DE SERVICIO AUTOMOTRIZ S.A. COLSERAUTO S.A.</t>
  </si>
  <si>
    <t>161-2024</t>
  </si>
  <si>
    <t>Prestar los servicios especializados sobre la plataforma de Sistema Gestor de Identidades para la actualización integración soporte y mantenimiento a la plataforma de Oracle Identity Governance.</t>
  </si>
  <si>
    <t>SOAIN SOFTWARE ASSOCIATES S A S</t>
  </si>
  <si>
    <t>https://www.secop.gov.co/CO1BusinessLine/Tendering/ProcedureEdit/View?docUniqueIdentifier=CO1.REQ.6970599&amp;prevCtxUrl=https%3a%2f%2fwww.secop.gov.co%2fCO1BusinessLine%2fTendering%2fBuyerDossierWorkspace%2fIndex%3fcreateDateFrom%3d07%2f04%2f2024+21%3a11%3a58%26createDateTo%3d07%2f10%2f2024+21%3a11%3a58%26filteringState%3d1%26sortingState%3dLastModifiedDESC%26showAdvancedSearch%3dFalse%26showAdvancedSearchFields%3dFalse%26folderCode%3dALL%26selectedDossier%3dCO1.BDOS.6841357%26selectedRequest%3dCO1.REQ.6970599%26&amp;prevCtxLbl=Procesos+de+la+Entidad+Estatal</t>
  </si>
  <si>
    <t>162-2024</t>
  </si>
  <si>
    <t>Prestar los servicios profesionales para la renovación de LEI (por sus siglas en inglés, "LEGAL ENTITY IDENTIFIER")</t>
  </si>
  <si>
    <t>https://community.secop.gov.co/Public/Tendering/ContractNoticePhases/View?PPI=CO1.PPI.34859778&amp;isFromPublicArea=True&amp;isModal=False</t>
  </si>
  <si>
    <t>164-2024</t>
  </si>
  <si>
    <t xml:space="preserve">Representar en calidad tanto activa como pasiva a LA PREVISORA S.A. en los procesos judiciales, pre-judiciales, de responsabilidad fiscal, procedimientos administrativos, arbitramentos y en general en todo tipo de litigio o procedimiento encomendado, dentro del marco de las competencias de la vicepresidencia jurídica. </t>
  </si>
  <si>
    <t>CUADRO &amp; ESPINOSA GROUP S.A.S.</t>
  </si>
  <si>
    <t>https://www.secop.gov.co/CO1BusinessLine/Tendering/ProcedureEdit/Update?DocUniqueIdentifier=CO1.REQ.6679154</t>
  </si>
  <si>
    <t>166-2024</t>
  </si>
  <si>
    <t>Prestar los servicios de Revisoría Fiscal a LA PREVISORA S.A. conforme con las normas legales vigentes aplicables a LA PREVISORA S.A., en especial las previstas en el artículo 207 del Código de Comercio, Estatuto Orgánico del Sistema Financiero, Circular Externa 029 de 2014 (Circular Básica Jurídica).</t>
  </si>
  <si>
    <t>BDO AUDIT S.A.S. BIC</t>
  </si>
  <si>
    <t>https://www.secop.gov.co/CO1BusinessLine/Tendering/ProcedureEdit/View?docUniqueIdentifier=CO1.REQ.6880306&amp;prevCtxUrl=https%3a%2f%2fwww.secop.gov.co%2fCO1BusinessLine%2fTendering%2fBuyerDossierWorkspace%2fIndex%3fallWords2Search%3d166-2024%26createDateFrom%3d08%2f04%2f2024+13%3a56%3a36%26createDateTo%3d08%2f10%2f2024+13%3a56%3a36%26filteringState%3d1%26sortingState%3dLastModifiedDESC%26showAdvancedSearch%3dFalse%26showAdvancedSearchFields%3dFalse%26folderCode%3dALL%26selectedDossier%3dCO1.BDOS.6751323%26selectedRequest%3dCO1.REQ.6880306%26&amp;prevCtxLbl=Procesos+de+la+Entidad+Estatal</t>
  </si>
  <si>
    <t>HERAS ABOGADOS S.A.S.</t>
  </si>
  <si>
    <t>169-2024</t>
  </si>
  <si>
    <t>Consultoría para gestionar la reputación corporativa, partiendo de la identificación, priorización de los diferentes grupos de interés, valoración de los riesgos reputacionales, cuantificación del índice reputacional y plan de implementación.</t>
  </si>
  <si>
    <t>CENTRO NACIONAL DE CONSULTORIA S.A.</t>
  </si>
  <si>
    <t>https://community.secop.gov.co/Public/Tendering/ContractNoticePhases/View?PPI=CO1.PPI.34872325&amp;isFromPublicArea=True&amp;isModal=False</t>
  </si>
  <si>
    <t>170-2024</t>
  </si>
  <si>
    <t>Servicio de una plataforma WEB para uso ilimitado de los módulos de competencias, desempeño por objetivos, tareas, análisis de potencial, volatilidad, planes de desarrollo, clima organizacional, organigrama, perfiles de cargo, criticidad de cargos y planes de sucesión, dotaciones, hojas de vida e incluido el servicio de hosting.</t>
  </si>
  <si>
    <t>https://community.secop.gov.co/Public/Tendering/ContractNoticePhases/View?PPI=CO1.PPI.34741568&amp;isFromPublicArea=True&amp;isModal=False</t>
  </si>
  <si>
    <t>172-2024</t>
  </si>
  <si>
    <t xml:space="preserve">suministro y la distribución continua de herramientas, materiales de construcción, materiales eléctricos y de ferretería en las cantidades y especificaciones que le sean requeridas </t>
  </si>
  <si>
    <t>CATTERINE JULIETH TOVAR ANGULO</t>
  </si>
  <si>
    <t>YUDY ANGELICA CELIS MORALES</t>
  </si>
  <si>
    <t>VERONICA CAVIEDES RAMIREZ</t>
  </si>
  <si>
    <t>Subgerencia de Planeación Comercial</t>
  </si>
  <si>
    <t>176-2024</t>
  </si>
  <si>
    <t>Renovar el licenciamiento para uso de la plataforma SALESFORCE.COM de productos Force.com- Enterprise Edition (Enterprise Applications), Sales Cloud Lightning CRMEnterprise Edition (Spanish), Partner Community Members y Data Storage (10 GB), con el fin que LA PREVISORA S.A. de cumplimiento a la protección de derechos de propiedad intelectual.</t>
  </si>
  <si>
    <t>QUANTICS SAS</t>
  </si>
  <si>
    <t>https://community.secop.gov.co/Public/Tendering/ContractNoticePhases/View?PPI=CO1.PPI.34862265&amp;isFromPublicArea=True&amp;isModal=False</t>
  </si>
  <si>
    <t>177-2024</t>
  </si>
  <si>
    <t>servicios profesionales de peritaje especializado de daños que sufran y/o causen los vehículos y/o bicicletas que conforman el parque automotor asegurado por LA PREVISORA S.A. y que afecten las pólizas expedidas bajo el ramo de automóviles (incluye todos los amparos).</t>
  </si>
  <si>
    <t>https://community.secop.gov.co/Public/Tendering/ContractNoticePhases/View?PPI=CO1.PPI.34891060&amp;isFr</t>
  </si>
  <si>
    <t xml:space="preserve">Subgerencia De Mejoramiento De Procesos </t>
  </si>
  <si>
    <t>178-2024</t>
  </si>
  <si>
    <t>servicio de mantenimiento, soporte técnico, capacitación y desarrollos de la plataforma ISOLUCION.</t>
  </si>
  <si>
    <t>ISOLUCION SISTEMAS INTEGRADOS DE GESTION S.A.</t>
  </si>
  <si>
    <t>PAOLA MARCELA AARON COVELLI</t>
  </si>
  <si>
    <t>GASTOS DE MERCADEO</t>
  </si>
  <si>
    <t>Arquitectura Empresarial</t>
  </si>
  <si>
    <t>185-2024</t>
  </si>
  <si>
    <t>servicios renovación del licenciamiento de la plataforma de modelamiento ERWIN EVOLVE, y los servicios de diseño, construcción, soporte y mantenimiento de los componentes de arquitectura que conforman el metamodelo y repositorio de la arquitectura empresarial de LA PREVISORA S.A.</t>
  </si>
  <si>
    <t>MANAGEMENT AND QUALITY S.A.S.</t>
  </si>
  <si>
    <t>https://community.secop.gov.co/Public/Tendering/ContractNoticePhases/View?PPI=CO1.PPI.35083438&amp;isFromPublicArea=True&amp;isModal=False</t>
  </si>
  <si>
    <t>187-2024</t>
  </si>
  <si>
    <t>servicio de soporte, integración y mantenimiento de los micrositios y aplicativos integrados en el portal web www.previsora.gov.co, portal de proveedores, formulario de Autos, Formulario IPS y el Portal externo de Bancamía, incluyendo los mantenimientos evolutivos que se acuerden entre las partes.</t>
  </si>
  <si>
    <t>188-2024</t>
  </si>
  <si>
    <t xml:space="preserve">servicios de financiación de primas de seguros y gestión y administración de recuperación o cobro de cartera con el fin de facilitar a los tomadores y/o asegurados de LA PREVISORA S.A. la adquisición de los seguros comercializados por esta. </t>
  </si>
  <si>
    <t>https://community.secop.gov.co/Public/Tendering/ContractNoticePhases/View?PPI=CO1.PPI.34894359&amp;isFromPublicArea=True&amp;isModal=False</t>
  </si>
  <si>
    <t>190-2024</t>
  </si>
  <si>
    <t>servicio de inspección y certificación conforme a la legislación vigente, de conformidad con lo previsto en el Acuerdo 470 de 2011, la resolución 092 de 2012 de la Alcaldía Mayor de Bogotá y los requisitos establecidos en la Norma Técnica Colombiana NTC 5926 de 2014 de los transportes verticales y puertas eléctricas.</t>
  </si>
  <si>
    <t>INSPECCION Y CERTIFICACION MULTINACIONAL S.A.S</t>
  </si>
  <si>
    <t>https://community.secop.gov.co/Public/Tendering/ContractNoticePhases/View?PPI=CO1.PPI.34700442&amp;isFromPublicArea=True&amp;isModal=False</t>
  </si>
  <si>
    <t>Gerencia De Innovación Y Procesos 
Gerencia de Tecnología</t>
  </si>
  <si>
    <t>191-2024</t>
  </si>
  <si>
    <t>Suministrar el derecho que permita el uso de la herramienta Agility para el correcto funcionamiento y ejecución de los asistentes robóticos desarrollados e implementados en la plataforma provista por LA PREVISORA S.A.</t>
  </si>
  <si>
    <t>ENTERDEV S. A. S.</t>
  </si>
  <si>
    <t>195-2024</t>
  </si>
  <si>
    <t>Prestar el servicio de antivirus con tecnología XDR en solución SaaS.</t>
  </si>
  <si>
    <t>https://www.secop.gov.co/CO1BusinessLine/Tendering/ProcedureEdit/View?ProfileName=CCE-11-Procedimiento_Publicidad&amp;PPI=CO1.PPI.37479929&amp;DocUniqueName=Consulta&amp;DocTypeName=NextWay.Entities.Marketplace.Tendering.ProcedureRequest&amp;ProfileVersion=12&amp;DocUniqueIdentifier=CO1.REQ.7747891&amp;prevCtxUrl=https%3a%2f%2fwww.secop.gov.co%2fCO1BusinessLine%2fTendering%2fBuyerWorkArea%2fIndex%3fDocUniqueIdentifier%3dCO1.BDOS.7613182&amp;prevCtxLbl=&amp;Messages=Publicado%20|Success</t>
  </si>
  <si>
    <t>Gerencia de Desarrollo Comercial</t>
  </si>
  <si>
    <t>202-2024</t>
  </si>
  <si>
    <t>Realizar la renovación del licenciamiento de los módulos del Sistema SAS®, sumado a la prestación del servicio de soporte técnico brindar capacitación a los funcionarios que LA PREVISORA S.A. designe del curso denominado Workshop SAS® Office Analytics.</t>
  </si>
  <si>
    <t>206-2024</t>
  </si>
  <si>
    <t>Prestar el servicio de mantenimiento y soporte técnico al software ScoreBoard/QuickScore, incluyendo actualización y capacitación de nuevas de versiones.</t>
  </si>
  <si>
    <t>208-2024</t>
  </si>
  <si>
    <t>Prestar el servicio de soporte, mantenimiento y desarrollo especializado de la herramienta SALESFORCE.COM incluido Analytics CRM y cualquier herramienta del paquete/Suite SALESFORCE.</t>
  </si>
  <si>
    <t>VASS CONSULTORIA DE SISTEMAS COLOMBIA S.A.S</t>
  </si>
  <si>
    <t>209-2024</t>
  </si>
  <si>
    <t>Prestar el servicio de liquidación de nómina y administración de personal de manera integral frente a los funcionarios de planta directa y los pensionados de la Compañía bajo la modalidad de Outsourcing In–House, brindando soporte legal, fiscal, contable, operativo y tecnológico al proceso.</t>
  </si>
  <si>
    <t xml:space="preserve">UNION SOLUCIONES SISTEMAS DE INFORMACIÓN S.A.S </t>
  </si>
  <si>
    <t>210-2024</t>
  </si>
  <si>
    <t xml:space="preserve">Prestar el servicio de adecuación integral de las oficinas de la sucursal Cúcuta </t>
  </si>
  <si>
    <t xml:space="preserve">NORSAN GROUP S.A.S. </t>
  </si>
  <si>
    <t>ADECUACIÓN E INSTALACIÓN DE OFICINA /INV. ADQUISICIÓN ACTIVOS FIJOS</t>
  </si>
  <si>
    <t>https://community.secop.gov.co/Public/Tendering/ContractNoticePhases/View?PPI=CO1.PPI.36111454&amp;isFromPublicArea=True&amp;isModal=False</t>
  </si>
  <si>
    <t>212-2024</t>
  </si>
  <si>
    <t>Prestar sus servicios de envío de correo electrónico certificado incluido su soporte y mantenimiento</t>
  </si>
  <si>
    <t>CAMERFIRMA COLOMBIA SAS</t>
  </si>
  <si>
    <t>https://community.secop.gov.co/Public/Tendering/ContractNoticePhases/View?PPI=CO1.PPI.36076754&amp;isFromPublicArea=True&amp;isModal=False</t>
  </si>
  <si>
    <t>215-2024</t>
  </si>
  <si>
    <t>Representar en calidad tanto activa como pasiva a LA PREVISORA S.A. en las audiencias de procesos judiciales, pre-judiciales, de responsabilidad fiscal, procedimientos administrativos, arbitramentos y en general en todo tipo de litigio que se sean asignadas, dentro del marco de las actividades relacionadas con la vicepresidencia Jurídica y la gerencia de Litigios.</t>
  </si>
  <si>
    <t>BM LAW &amp; BUSINESS SAS</t>
  </si>
  <si>
    <t>https://community.secop.gov.co/Public/Tendering/ContractNoticePhases/View?PPI=CO1.PPI.37759286&amp;isFromPublicArea=True&amp;isModal=False</t>
  </si>
  <si>
    <t>216-2024</t>
  </si>
  <si>
    <t>Prestará el servicio de custodia de valores, de conformidad con la Ley Aplicable, para los Activos Custodiados de propiedad del Custodiado.</t>
  </si>
  <si>
    <t>BNP PARIBAS SECURITIES SERVICES SOCIEDAD FIDUCIARIA SA</t>
  </si>
  <si>
    <t>https://community.secop.gov.co/Public/Tendering/ContractNoticePhases/View?PPI=CO1.PPI.37548876&amp;isFromPublicArea=True&amp;isModal=False</t>
  </si>
  <si>
    <t>217-2024</t>
  </si>
  <si>
    <t xml:space="preserve">Representar en calidad tanto activa como pasiva a LA PREVISORA S.A. en los procesos judiciales, prejudiciales, de responsabilidad fiscal, procedimientos administrativos, arbitramentos y en general en todo tipo de litigio o procedimiento encomendado, dentro del marco de las competencias de la Vicepresidencia Jurídica de La Previsora S.A. </t>
  </si>
  <si>
    <t>ECONOMIA DERECHO Y SOCIEDAD S A S</t>
  </si>
  <si>
    <t>https://community.secop.gov.co/Public/Tendering/ContractNoticePhases/View?PPI=CO1.PPI.36958116&amp;isFromPublicArea=True&amp;isModal=False</t>
  </si>
  <si>
    <t>218-2024</t>
  </si>
  <si>
    <t xml:space="preserve">Prestar el servicio de licenciamiento, mantenimiento y actualización del Software Midas. </t>
  </si>
  <si>
    <t>HEINSOHN BUSINESS TECHNOLOGY S.A BIC</t>
  </si>
  <si>
    <t>https://community.secop.gov.co/Public/Tendering/ContractNoticePhases/View?PPI=CO1.PPI.37693523&amp;isFromPublicArea=True&amp;isModal=False</t>
  </si>
  <si>
    <t>219-2024</t>
  </si>
  <si>
    <t>Prestar  los servicios profesionales especializados en investigación de mercados y benchmarking a nivel nacional, bajo la modalidad de "bolsa de investigación".</t>
  </si>
  <si>
    <t>https://community.secop.gov.co/Public/Tendering/ContractNoticePhases/View?PPI=CO1.PPI.35546446&amp;isFromPublicArea=True&amp;isModal=False</t>
  </si>
  <si>
    <t>223-2024</t>
  </si>
  <si>
    <t>Entrega en arrendamiento a EL ARRENDATARIO el uso y goce de la Oficina 404, ubicada en la Transversal 9 N° 55-97 Edificio VIMA de la ciudad de Bogotá D.C</t>
  </si>
  <si>
    <t>VIVIANA VIGOYA OROZCO</t>
  </si>
  <si>
    <t>https://community.secop.gov.co/Public/Tendering/ContractNoticePhases/View?PPI=CO1.PPI.37694747&amp;isFromPublicArea=True&amp;isModal=False</t>
  </si>
  <si>
    <t>225-2024</t>
  </si>
  <si>
    <t>Construir y realizar la ejecución de un plan de medios que permita gestionar la reputación y posicionamiento de marca, generar un relacionamiento con diferentes líderes de opinión y dar a conocer los diferentes resultados, productos y servicios de la Compañía.</t>
  </si>
  <si>
    <t>MEDIA PRINT SOLUTIONS SAS</t>
  </si>
  <si>
    <t>https://community.secop.gov.co/Public/Tendering/ContractNoticePhases/View?PPI=CO1.PPI.37555129&amp;isFromPublicArea=True&amp;isModal=False</t>
  </si>
  <si>
    <t>226-2024</t>
  </si>
  <si>
    <t>Servicio de consultoría, que logre identificar la herramienta tecnológica o Inteligencia Artificial adecuada, para dar apoyo automatizado en los procesos de cumplimiento normativo y requerimientos jurídicos.</t>
  </si>
  <si>
    <t>JURIDICOS &amp; CONSULTORES ESPECIALIZADOS S.A.S</t>
  </si>
  <si>
    <t>https://community.secop.gov.co/Public/Tendering/ContractNoticePhases/View?PPI=CO1.PPI.37553662&amp;isFromPublicArea=True&amp;isModal=False</t>
  </si>
  <si>
    <t>227-2024</t>
  </si>
  <si>
    <t xml:space="preserve">Representar en calidad tanto activa como pasiva a LA PREVISORA S.A. en los procesos judiciales, pre-judiciales, de responsabilidad fiscal, procedimientos administrativos, arbitramentos y en general en todo tipo de litigio o procedimiento encomendado, dentro del marco de las actividades relacionadas con la vicepresidencia jurídica. </t>
  </si>
  <si>
    <t>SOLUCIONIS LEGAL S.A.S.</t>
  </si>
  <si>
    <t>https://community.secop.gov.co/Public/Tendering/ContractNoticePhases/View?PPI=CO1.PPI.37422477&amp;isFromPublicArea=True&amp;isModal=False</t>
  </si>
  <si>
    <t>Subgerencia De Infraestructura Y Servicios de Ti</t>
  </si>
  <si>
    <t>229-2024</t>
  </si>
  <si>
    <t xml:space="preserve">suministrar la Suite de Licenciamiento de la herramienta de gestión de servicios tecnológicos de la mesa de servicio, instalación, parametrización, soporte y mantenimiento. </t>
  </si>
  <si>
    <t>ARANDA SOFTWARE ANDINA S A S</t>
  </si>
  <si>
    <t>230-2024</t>
  </si>
  <si>
    <t>Prestación del servicio de mantenimiento y soporte a los aplicativos LevinAssets (LA) y LevinAssets Mobile (LAM) y de equipos (dispositivos móviles) e Impresoras Zebra ZD 230, así como los servicios profesionales para usos múltiples.</t>
  </si>
  <si>
    <t>ORGANIZACION LEVIN DE COLOMBIA S.A.S.</t>
  </si>
  <si>
    <t>MANTENIMINETO Y REPARACIONES TECNOLOGICAS</t>
  </si>
  <si>
    <t>https://community.secop.gov.co/Public/Tendering/ContractNoticePhases/View?PPI=CO1.PPI.37414843&amp;isFromPublicArea=True&amp;isModal=False</t>
  </si>
  <si>
    <t>232-2024</t>
  </si>
  <si>
    <t>Representar en calidad tanto activa como pasiva a LA PREVISORA
S.A. en los procesos judiciales, prejudiciales, de responsabilidad fiscal, procedimientos administrativos, arbitramentos y en general en todo tipo de litigio o procedimiento encomendado, dentro del marco de las actividades relacionadas con la Vicepresidencia Jurídica.</t>
  </si>
  <si>
    <t>POSADA &amp; GUERRA ABOGADOS S.A.S.</t>
  </si>
  <si>
    <t>234-2024</t>
  </si>
  <si>
    <t>Contratar los servicios de una firma especializada en la búsqueda y selección de talento humano, que cuente con reconocimiento y experiencia en la consecución, evaluación, selección y presentación de candidatos altamente calificados que cumplan con los requisitos de las vacantes de nivel directivo de la compañía y realizar los estudios de seguridad de los candidatos.</t>
  </si>
  <si>
    <t>https://community.secop.gov.co/Public/Tendering/ContractNoticePhases/View?PPI=CO1.PPI.37691277&amp;isFromPublicArea=True&amp;isModal=False</t>
  </si>
  <si>
    <t>235-2024</t>
  </si>
  <si>
    <t>Prestar los servicios de asesoría legal estratégica que permita gestionar las relaciones laborales colectivas, con una perspectiva organizacional que tenga en cuenta el talento humano y las líneas estratégicas definidas por esta para lograr sus objetivos, así como los aspectos legales, comunicacionales y reputacionales de la Entidad.</t>
  </si>
  <si>
    <t>SCOLA ABOGADOS S.A.S.</t>
  </si>
  <si>
    <t>https://community.secop.gov.co/Public/Tendering/ContractNoticePhases/View?PPI=CO1.PPI.36079131&amp;isFromPublicArea=True&amp;isModal=False</t>
  </si>
  <si>
    <t>236-2024</t>
  </si>
  <si>
    <t>Representar en calidad tanto activa como pasiva a LA PREVISORA S.A. en los procesos judiciales, prejudiciales, de responsabilidad fiscal, procedimientos administrativos, arbitramentos y en general en todo tipo de litigio o del marco de las actividades relacionadas con la Vicepresidencia Jurídica.</t>
  </si>
  <si>
    <t>SOLUCIONES JURÍDICAS
DE LA BARRERA S.A.S.</t>
  </si>
  <si>
    <t>237-2024</t>
  </si>
  <si>
    <t>Prestar el servicio de soporte y mantenimiento de la herramienta de gestión de identidades denomina Oracle Identity Governance (OIG), que permite realizar los procesos de gestión de identidades, implementada en LA PREVISORA S.A.</t>
  </si>
  <si>
    <t>https://community.secop.gov.co/Public/Tendering/ContractNoticePhases/View?PPI=CO1.PPI.37766742&amp;isFromPublicArea=True&amp;isModal=False</t>
  </si>
  <si>
    <t>238-2024</t>
  </si>
  <si>
    <t>LEXIA ABOGADOS S.A.S.</t>
  </si>
  <si>
    <t>https://community.secop.gov.co/Public/Tendering/ContractNoticePhases/View?PPI=CO1.PPI.36358019&amp;isFromPublicArea=True&amp;isModal=False</t>
  </si>
  <si>
    <t>243-2024</t>
  </si>
  <si>
    <t>30 OTROS / OUTSOURCING CONTAC CENTER</t>
  </si>
  <si>
    <t>Prestación de los servicios de operación y administración del Contact Center a nivel nacional, bajo la modalidad de outsourcing.</t>
  </si>
  <si>
    <t xml:space="preserve">UNIÓN TEMPORAL COMWITEL 2024 </t>
  </si>
  <si>
    <t>CALL CENTER
GASTOS DE SINIESTROS</t>
  </si>
  <si>
    <t>244-2024</t>
  </si>
  <si>
    <t>Prestar el servicio de actualización de software y soporte técnico de los productos ORACLE.</t>
  </si>
  <si>
    <t>https://community.secop.gov.co/Public/Tendering/ContractNoticePhases/View?PPI=CO1.PPI.37768497&amp;isFromPublicArea=True&amp;isModal=False</t>
  </si>
  <si>
    <t>246-2024</t>
  </si>
  <si>
    <t>Efectuar las calificaciones de pérdida de capacidad laboral (en adelante PCL) que afecten las indemnizaciones del amparo de Incapacidad Permanente de los seguros de accidentes personales o del ramo SOAT de las pólizas expedidas por LA PREVISORA S.A.</t>
  </si>
  <si>
    <t>247-2024</t>
  </si>
  <si>
    <t>Prestación de los servicios de planeación estratégica de Marketing 360, Endomarketing, PR, relacionamiento de medios de comunicación y gestión de reputación a nivel nacional.</t>
  </si>
  <si>
    <t>HONORARIOS ADMINISTRATIVO/ELEMENTOS PROMOCIONALES Y PUBLICIDAD Y PROPAGANDA/GASTOS DE MERCADEO</t>
  </si>
  <si>
    <t>https://community.secop.gov.co/Public/Tendering/ContractNoticePhases/View?PPI=CO1.PPI.36069771&amp;isFromPublicArea=True&amp;isModal=False</t>
  </si>
  <si>
    <t>Gerencia de Tecnología De La Información
Subgerencia de Mantenimiento de Sistemas de Información</t>
  </si>
  <si>
    <t>248-2024</t>
  </si>
  <si>
    <t>Prestar el servicio de soporte y mantenimiento de la solución (firma digital estampa y QR) en modalidad Software como Servicio (SaaS).</t>
  </si>
  <si>
    <t>252-2024</t>
  </si>
  <si>
    <t>Desarrollar y poner en funcionamiento el Sistema Unificado de Consulta de Intermediarios de Seguros – SUCIS Gremial.</t>
  </si>
  <si>
    <t>INVERFAS S.A</t>
  </si>
  <si>
    <t>https://community.secop.gov.co/Public/Tendering/ContractNoticePhases/View?PPI=CO1.PPI.36955474&amp;isFromPublicArea=True&amp;isModal=False</t>
  </si>
  <si>
    <t>253-2024</t>
  </si>
  <si>
    <t xml:space="preserve">Prestar el servicio de mantenimiento preventivo requerido para el correcto funcionamiento de los Toboganes de salvamento instalados en la entidad. </t>
  </si>
  <si>
    <t>COMERCIALIZADORA INTERNACIONAL GHANY COLOMBIA SOCIEDAD POR ACCIONES SIMPLIFICADA</t>
  </si>
  <si>
    <t>MANTENIMIENTO Y REPARACIONES ADMINISTRATIVAS</t>
  </si>
  <si>
    <t>https://community.secop.gov.co/Public/Tendering/ContractNoticePhases/View?PPI=CO1.PPI.37062914&amp;isFromPublicArea=True&amp;isModal=False</t>
  </si>
  <si>
    <t>254-2024</t>
  </si>
  <si>
    <t>Prestación de los servicios de mantenimiento preventivo y correctivo de  la solución Adobe Present Central Pro-Output Server y Adobe Present Output Designer.</t>
  </si>
  <si>
    <t>MULTISOFTWARE TRANSACCIONAL SAS</t>
  </si>
  <si>
    <t>255-2024</t>
  </si>
  <si>
    <t>Prestar los servicios especializado de software que permita la automatización digital bajo la modalidad SaaS (Software as a Service), para la gestión integral del proceso de diligenciamiento del formulario de conocimiento del cliente para personas naturales y jurídicas cumpliendo los requisitos establecidos por la SUPERINTENDENCIA FINANCIERA DE COLOMBIA.</t>
  </si>
  <si>
    <t>256-2024</t>
  </si>
  <si>
    <t>Brindar el suministro y activación por suscripción de la membresía a la Asociación Colombiana de Empresas de Tecnología e Innovación Financiera - Colombia Fintech.</t>
  </si>
  <si>
    <t xml:space="preserve">ASOCIACION COLOMBIANA DE EMPRESAS DE TECNOLOGIA E INNOVACION FINANCIERA </t>
  </si>
  <si>
    <t>https://community.secop.gov.co/Public/Tendering/ContractNoticePhases/View?PPI=CO1.PPI.37460118&amp;isFromPublicArea=True&amp;isModal=False</t>
  </si>
  <si>
    <t>Gerencia de Cartera
Gerencia de Desarrollo Comercial
Oficina de cumplimiento y Líneas Financieras
Gerencia Técnica de SOAT</t>
  </si>
  <si>
    <t>257-2024</t>
  </si>
  <si>
    <t xml:space="preserve">Prestar el servicio que le permita administrar el proceso de emisión, custodia y administración de Pagarés desmaterializados, por cuenta propia y/o de terceros, a través del registro de los títulos a través  de la anotación en cuenta, de conformidad con lo regulado en las Leyes. </t>
  </si>
  <si>
    <t>DEPOSITO CENTRALIZADO DE VALORES DE COLOMBIA DECEVAL S.A.</t>
  </si>
  <si>
    <t>https://community.secop.gov.co/Public/Tendering/ContractNoticePhases/View?PPI=CO1.PPI.23092934&amp;isFromPublicArea=True&amp;isModal=False</t>
  </si>
  <si>
    <t>258-2024</t>
  </si>
  <si>
    <t>Contratar la póliza de seguro vida grupo deudor con anexo de incapacidad total y permanente, para los trabajadores y/o extrabajadores a los que LA PREVISORA S.A. COMPAÑÍA DE SEGUROS haya otorgado préstamo hipotecario y actualmente tengan saldo pendiente de este.</t>
  </si>
  <si>
    <t>https://community.secop.gov.co/Public/Tendering/ContractNoticePhases/View?PPI=CO1.PPI.37069373&amp;isFromPublicArea=True&amp;isModal=False</t>
  </si>
  <si>
    <t>259-2024</t>
  </si>
  <si>
    <t>Realizar la custodia, administración y ejercer todas las actividades necesarias para la prestación del servicio de emisión desmaterializada básica de acciones, asumiendo las responsabilidades de los servicios de depósito, emisión, administración de valores, según corresponda.</t>
  </si>
  <si>
    <t>https://community.secop.gov.co/Public/Tendering/ContractNoticePhases/View?PPI=CO1.PPI.37039583&amp;isFromPublicArea=True&amp;isModal=False</t>
  </si>
  <si>
    <t>260-2024</t>
  </si>
  <si>
    <t>Permitir acceso vía web para la consulta de bases de datos de información dispuesta por organismos nacionales e internacionales y obtener información de personas que cuenten con antecedentes delictuales asociados al LA/FT.</t>
  </si>
  <si>
    <t>261-2024</t>
  </si>
  <si>
    <t>Prestar el servicio de suscripción vía web por medio de su producto VLex Colombia Profesional, el cual contiene boletines diarios e información sobre legislación, jurisprudencia, doctrina, códigos, estatutos y regímenes económicos, todo clasificado actualizado sobre las normas, decretos y leyes, con acceso a 15 licencias especiales.</t>
  </si>
  <si>
    <t>COLOMBIA INFORMACIÓN LEGAL S.A.S.</t>
  </si>
  <si>
    <t>262-2024</t>
  </si>
  <si>
    <t>Contratar la póliza de seguro correspondiente al ramo de incendio y terremoto, la cual debe asegurar todo aquel inmueble hipotecado a favor de la Compañía, a nivel nacional.</t>
  </si>
  <si>
    <t>SBS SEGUROS COLOMBIA S. A.</t>
  </si>
  <si>
    <t>263-2024</t>
  </si>
  <si>
    <t>Prestar el servicio para la consulta de las aplicaciones informáticas SISA y CEXPER y envío de información en línea vía internet para la obtención de resultados de siniestralidad de los riesgos consultados.</t>
  </si>
  <si>
    <t>https://community.secop.gov.co/Public/Tendering/ContractNoticePhases/View?PPI=CO1.PPI.37464841&amp;isFromPublicArea=True&amp;isModal=False</t>
  </si>
  <si>
    <t>264-2024</t>
  </si>
  <si>
    <t>Prestar el servicio de actualización de software y soporte técnico en modalidad Enterprise para los productos licenciados de la vertical Database and Data Management de SAP, con que cuenta LA PREVISORA S.A SAP ASE Platform Edition Plataforma Unix/Linux para dieciocho (18) COREs.</t>
  </si>
  <si>
    <t>CONSULTORIA ORGANIZACIONAL S.A.S.</t>
  </si>
  <si>
    <t>https://community.secop.gov.co/Public/Tendering/ContractNoticePhases/View?PPI=CO1.PPI.37032571&amp;isFromPublicArea=True&amp;isModal=False</t>
  </si>
  <si>
    <t>265-2024</t>
  </si>
  <si>
    <t>Prestar el servicio de mantenimiento preventivo y correctivo a las unidades de aire acondicionado de precisión y confort instalados en Bogotá en las oficinas de la Vicepresidencia de Indemnizaciones.</t>
  </si>
  <si>
    <t>https://community.secop.gov.co/Public/Tendering/ContractNoticePhases/View?PPI=CO1.PPI.37063711&amp;isFromPublicArea=True&amp;isModal=False</t>
  </si>
  <si>
    <t>266-2024</t>
  </si>
  <si>
    <t>Contratar la póliza de hospitalización y cirugía de acuerdo con lo dispuesto en la Clausula 64 de la Convención Colectiva de Trabajo vigente, celebrada entre LA PREVISORA S.A. y la organización sindical SINTRAPREVI.</t>
  </si>
  <si>
    <t>ALLIANZ SEGUROS S A</t>
  </si>
  <si>
    <t>https://community.secop.gov.co/Public/Tendering/ContractNoticePhases/View?PPI=CO1.PPI.37070360&amp;isFromPublicArea=True&amp;isModal=False</t>
  </si>
  <si>
    <t>267-2024</t>
  </si>
  <si>
    <t>Prestar el servicio de Investigación y análisis de los casos reportados en la línea ética de LA PREVISORA S.A.</t>
  </si>
  <si>
    <t>https://community.secop.gov.co/Public/Tendering/ContractNoticePhases/View?PPI=CO1.PPI.37770353&amp;isFromPublicArea=True&amp;isModal=False</t>
  </si>
  <si>
    <t>268-2024</t>
  </si>
  <si>
    <t>Prestar los servicios para el desarrollo, implementación, uso, evaluación, entrega de resultados y elaboración de informes de pruebas psicotécnicas aplicadas a candidatos para suplir las vacantes de la planta de personal de LA PREVISORA S.A.</t>
  </si>
  <si>
    <t>THT THE TALENT SYSTEM S.A.S</t>
  </si>
  <si>
    <t>https://community.secop.gov.co/Public/Tendering/ContractNoticePhases/View?PPI=CO1.PPI.37773521&amp;isFromPublicArea=True&amp;isModal=False</t>
  </si>
  <si>
    <t>269-2024</t>
  </si>
  <si>
    <t xml:space="preserve">Contratar la póliza de seguro de vida para los trabajadores de LA PREVISORA S.A. </t>
  </si>
  <si>
    <t>270-2024</t>
  </si>
  <si>
    <t xml:space="preserve">Contratar la póliza de seguro de vida grupo - exequias para los trabajadores de LA PREVISORA S.A. </t>
  </si>
  <si>
    <t>Subgerencia de Impuestos</t>
  </si>
  <si>
    <t>271-2024</t>
  </si>
  <si>
    <t>Prestar el servicio de licenciamiento, mantenimiento y actualización del Software CERTAX.</t>
  </si>
  <si>
    <t xml:space="preserve">CONSULTORES PROFESIONALES ESPECIALIZADOS CONPROES S.A.S. </t>
  </si>
  <si>
    <t>MANTENIMIENTO Y 
REPARACIONES 
TECNOLOGICAS</t>
  </si>
  <si>
    <t>https://community.secop.gov.co/Public/Tendering/ContractNoticePhases/View?PPI=CO1.PPI.37771757&amp;isFromPublicArea=True&amp;isModal=False</t>
  </si>
  <si>
    <t>272-2024</t>
  </si>
  <si>
    <t>Servicios especializados para estabilizar y asegurar la operación del proceso de facturación en medios y formatos electrónicos (emisión y recepción de facturas).</t>
  </si>
  <si>
    <t>https://community.secop.gov.co/Public/Tendering/ContractNoticePhases/View?PPI=CO1.PPI.37791589&amp;isFromPublicArea=True&amp;isModal=False</t>
  </si>
  <si>
    <t>Gerencia de Inversiones
Gerencia de Riesgos</t>
  </si>
  <si>
    <t>001-2025</t>
  </si>
  <si>
    <t>Prestación del servicio de suministro de información para la valoración de las inversiones de LA PREVISORA S.A., de acuerdo con las metodologías de valoración realizadas y aplicadas por EL PROVEEDOR, incluyendo las no objetadas por la Superintendencia Financiera de Colombia.</t>
  </si>
  <si>
    <t xml:space="preserve">PRECIA PROVEEDOR DE PRECIOS PARA VALORACIÓN S.A. </t>
  </si>
  <si>
    <t>https://community.secop.gov.co/Public/Tendering/ContractNoticePhases/View?PPI=CO1.PPI.37589117&amp;isFromPublicArea=True&amp;isModal=False</t>
  </si>
  <si>
    <t>002-2025</t>
  </si>
  <si>
    <t>Servicio de mantenimiento preventivo y correctivo a los vehículos de propiedad de LA PREVISORA S.A. y que EL PROVEEDOR esté en capacidad de ofrecer el servicio.</t>
  </si>
  <si>
    <t>PERIAUTOS S.A.S.</t>
  </si>
  <si>
    <t>003-2025</t>
  </si>
  <si>
    <t>Adquirir los servicios especializados de INFOLAFT en el ámbito de SARLAFT (Sistema de Administración de Riesgos para la Prevención del Lavado de Activos y Financiamiento del Terrorismo), con un enfoque específico en el manejo de Listas de Personas Expuestas Políticamente (PEP).</t>
  </si>
  <si>
    <t>INFOLAFT S.A.S.</t>
  </si>
  <si>
    <t>https://community.secop.gov.co/Public/Tendering/ContractNoticePhases/View?PPI=CO1.PPI.37065982&amp;isFromPublicArea=True&amp;isModal=False</t>
  </si>
  <si>
    <t>004-2025</t>
  </si>
  <si>
    <t>Suministro de bebidas hidratantes para los visitantes y funcionarios de Casa Matriz, de acuerdo con las condiciones ofertadas dentro de la propuesta presentada, la cual hace parte integral del presente contrato.</t>
  </si>
  <si>
    <t>DICLO LTDA</t>
  </si>
  <si>
    <t>https://community.secop.gov.co/Public/Tendering/ContractNoticePhases/View?PPI=CO1.PPI.38145173&amp;isFromPublicArea=True&amp;isModal=False</t>
  </si>
  <si>
    <t>005-2025</t>
  </si>
  <si>
    <t>El proveedor se compromete con LA PREVISORA S.A., a prestar los servicios de exámenes médicos ocupacionales, post incapacidad, optometría y/o cualquier otro servicio de salud ocupacional que LA PREVISORA S.A. requiera para sus trabajadores.</t>
  </si>
  <si>
    <t>SALUD OCUPACIONAL SANITAS</t>
  </si>
  <si>
    <t>https://community.secop.gov.co/Public/Tendering/ContractNoticePhases/View?PPI=CO1.PPI.37645866&amp;isFromPublicArea=True&amp;isModal=False</t>
  </si>
  <si>
    <t>006-2025</t>
  </si>
  <si>
    <t>https://community.secop.gov.co/Public/Tendering/ContractNoticePhases/View?PPI=CO1.PPI.37616579&amp;isFromPublicArea=True&amp;isModal=False</t>
  </si>
  <si>
    <t>007-2025</t>
  </si>
  <si>
    <t xml:space="preserve">DIANA CAROLINA BARRETO POLANIA </t>
  </si>
  <si>
    <t>https://community.secop.gov.co/Public/Tendering/ContractNoticePhases/View?PPI=CO1.PPI.37836350&amp;isFromPublicArea=True&amp;isModal=False</t>
  </si>
  <si>
    <t>008-2025</t>
  </si>
  <si>
    <t>Prestar los servicios especializados de seguridad informática y SOC Nivel 2 para la protección, monitoreo, detección y contención de las amenazas que se presenten en contra de la infraestructura y los activos tecnológicos que soportan los procesos de LA PREVISORA S.A.</t>
  </si>
  <si>
    <t>CONSORCIO SOC-2024
(IVAALTECH SAS 901712629-6
2SECURE SAS 900372621-4
SKG TECNOLOGIA SAS 900711074-0)</t>
  </si>
  <si>
    <t>https://community.secop.gov.co/Public/Tendering/ContractNoticePhases/View?PPI=CO1.PPI.37798960&amp;isFromPublicArea=True&amp;isModal=False</t>
  </si>
  <si>
    <t>009-2025</t>
  </si>
  <si>
    <t>Prestar los servicios de apoyo técnico operativo al proceso de indemnizaciones de los ramos SOAT y Accidentes personales.</t>
  </si>
  <si>
    <t>BRANDON MOLINA GALEANO</t>
  </si>
  <si>
    <t>https://community.secop.gov.co/Public/Tendering/OpportunityDetail/Index?noticeUID=CO1.NTC.7682404&amp;isFromPublicArea=True&amp;isModal=False</t>
  </si>
  <si>
    <t>010-2025</t>
  </si>
  <si>
    <t>https://community.secop.gov.co/Public/Tendering/ContractNoticePhases/View?PPI=CO1.PPI.37617278&amp;isFromPublicArea=True&amp;isModal=False</t>
  </si>
  <si>
    <t>011-2025</t>
  </si>
  <si>
    <t>Realizar los trámites de registro y renovación de propiedad intelectual ante los entes respectivos, así como la asesoría jurídica relacionada con propiedad intelectual.</t>
  </si>
  <si>
    <t>GASTOS DE MERCADEO / HONORARIOS ADMINISTRATIVOS</t>
  </si>
  <si>
    <t>012-2025</t>
  </si>
  <si>
    <t>https://community.secop.gov.co/Public/Tendering/ContractNoticePhases/View?PPI=CO1.PPI.37837085&amp;isFromPublicArea=True&amp;isModal=False</t>
  </si>
  <si>
    <t>013-2025</t>
  </si>
  <si>
    <t>EDISON ADRIAN URREGO CASTRO</t>
  </si>
  <si>
    <t>https://community.secop.gov.co/Public/Tendering/ContractNoticePhases/View?PPI=CO1.PPI.37619031&amp;isFromPublicArea=True&amp;isModal=False</t>
  </si>
  <si>
    <t>014-2025</t>
  </si>
  <si>
    <t>INGRID JULIETH POLANCO RAMOS</t>
  </si>
  <si>
    <t>https://community.secop.gov.co/Public/Tendering/ContractNoticePhases/View?PPI=CO1.PPI.37654361&amp;isFromPublicArea=True&amp;isModal=False</t>
  </si>
  <si>
    <t>015-2025</t>
  </si>
  <si>
    <t>LEIDI YOHANA CESPEDES AYALA</t>
  </si>
  <si>
    <t>https://community.secop.gov.co/Public/Tendering/ContractNoticePhases/View?PPI=CO1.PPI.37836392&amp;isFromPublicArea=True&amp;isModal=False</t>
  </si>
  <si>
    <t>016-2025</t>
  </si>
  <si>
    <t>https://community.secop.gov.co/Public/Tendering/ContractNoticePhases/View?PPI=CO1.PPI.37794123&amp;isFromPublicArea=True&amp;isModal=False</t>
  </si>
  <si>
    <t>017-2025</t>
  </si>
  <si>
    <t>https://community.secop.gov.co/Public/Tendering/OpportunityDetail/Index?noticeUID=CO1.NTC.7679592&amp;isFromPublicArea=True&amp;isModal=False</t>
  </si>
  <si>
    <t>018-2025</t>
  </si>
  <si>
    <t>JOSE ALEXANDER CHAVEZ BUITRAGO</t>
  </si>
  <si>
    <t>https://community.secop.gov.co/Public/Tendering/ContractNoticePhases/View?PPI=CO1.PPI.37615660&amp;isFromPublicArea=True&amp;isModal=False</t>
  </si>
  <si>
    <t>019-2025</t>
  </si>
  <si>
    <t>CAMILO ANDRES GONZALEZ GUTIERREZ</t>
  </si>
  <si>
    <t>https://community.secop.gov.co/Public/Tendering/ContractNoticePhases/View?PPI=CO1.PPI.37801112&amp;isFromPublicArea=True&amp;isModal=False</t>
  </si>
  <si>
    <t>020-2025</t>
  </si>
  <si>
    <t>Contratar el programa de seguros de LA PREVISORA S.A. requerido para la adecuada protección de los bienes e intereses patrimoniales asegurables.</t>
  </si>
  <si>
    <t>021-2025</t>
  </si>
  <si>
    <t>Realizar la inscripción de los funcionarios que requiera la PREVISORA S.A., para la participación de los funcionarios que designe, en los diferentes cursos, congresos, foros y seminarios que realiza la ASOCIACIÓN BANCARIA Y DE ENTIDADES FINANCIERAS DE COLOMBIA – ASOBANCARIA.</t>
  </si>
  <si>
    <t>ASOCIACIÓN BANCARIA Y DE ENTIDADES FIANCIERAS DE COLOMBIA - ASOBANCARIA</t>
  </si>
  <si>
    <t>CAPACITACION DE PERSONAL Y CONGRESOS, FOROS, SEMINARIOS Y SIMILARES</t>
  </si>
  <si>
    <t>https://community.secop.gov.co/Public/Tendering/ContractNoticePhases/View?PPI=CO1.PPI.37788633&amp;isFromPublicArea=True&amp;isModal=False</t>
  </si>
  <si>
    <t>022-2025</t>
  </si>
  <si>
    <t>Prestar el servicio de colaboración tecnológica y operativa para la operación integral de créditos al personal.</t>
  </si>
  <si>
    <t>https://community.secop.gov.co/Public/Tendering/ContractNoticePhases/View?PPI=CO1.PPI.38592762&amp;isFromPublicArea=True&amp;isModal=False</t>
  </si>
  <si>
    <t>023-2025</t>
  </si>
  <si>
    <t>Prestar los servicios de inspección de los bienes asegurables y/o asegurados y/o de administración de riesgos y control de pérdidas de riesgos en curso y/o por suscribir asignados por LA PREVISORA S.A. en las sucursales que LA PREVISORA S.A. disponga.</t>
  </si>
  <si>
    <t>INGENIERIA Y ADMINISTRACION DE RIESGOS IAR LTDA</t>
  </si>
  <si>
    <t>https://community.secop.gov.co/Public/Tendering/ContractNoticePhases/View?PPI=CO1.PPI.37802127&amp;isFromPublicArea=True&amp;isModal=False</t>
  </si>
  <si>
    <t>024-2025</t>
  </si>
  <si>
    <t xml:space="preserve">Prestación de servicios de outsourcing para la administración de impresión y escaneo de los diversos documentos requeridos para todas las sedes. </t>
  </si>
  <si>
    <t>UNIÓN TEMPORAL UT OUTSOURCING PS -IMPRESIÓN
(PEAR SOLUTIONS S.A.S. NIT 900148177-6
COMPU IMPRESIÓN S.A.S. NIT 900235157-1)</t>
  </si>
  <si>
    <t>OUTSOURCING IMPRESIÓN</t>
  </si>
  <si>
    <t>https://community.secop.gov.co/Public/Tendering/ContractNoticePhases/View?PPI=CO1.PPI.37800929&amp;isFromPublicArea=True&amp;isModal=False</t>
  </si>
  <si>
    <t>Gerencia Contable Y Tributaria
Gerencia De Tecnología De La Información
Gerencia De Planeación</t>
  </si>
  <si>
    <t>025-2025</t>
  </si>
  <si>
    <t>Consultoría para apoyar y acompañar el proceso de contratación del ERP institucional.</t>
  </si>
  <si>
    <t>INGENIUM COLOMBIA S.A.S.</t>
  </si>
  <si>
    <t>https://community.secop.gov.co/Public/Tendering/ContractNoticePhases/View?PPI=CO1.PPI.37800107&amp;isFromPublicArea=True&amp;isModal=False</t>
  </si>
  <si>
    <t>026-2025</t>
  </si>
  <si>
    <t>suministrar una plataforma tecnológica que permita a través de los usuarios de acceso la captura de todos y cada uno de los despachos que realicen los clientes asegurados por LA PREVISORA S.A. en los diferentes productos del ramo de transportes.</t>
  </si>
  <si>
    <t>GASTOS DE EMISION DE POLIZAS</t>
  </si>
  <si>
    <t>https://community.secop.gov.co/Public/Tendering/ContractNoticePhases/View?PPI=CO1.PPI.37610891&amp;isFromPublicArea=True&amp;isModal=False</t>
  </si>
  <si>
    <t>027-2025</t>
  </si>
  <si>
    <t>Prestación del servicio de uso y administración de plataforma virtual para pruebas de conocimientos de ingreso a LA PREVISORA S.A., diseño y aplicación de pruebas de conocimiento para los cargos que esta requiera y el alquiler de salones y equipos de cómputo.</t>
  </si>
  <si>
    <t>SELECCION DE PERSONAL</t>
  </si>
  <si>
    <t>https://community.secop.gov.co/Public/Tendering/OpportunityDetail/Index?noticeUID=CO1.NTC.7827492&amp;isFromPublicArea=True&amp;isModal=False</t>
  </si>
  <si>
    <t>Gerencia de Litigios
Subgerencia de Recobros y Salvamentos  Subgerencia de Planeación y Proyectos de TI</t>
  </si>
  <si>
    <t>028-2025</t>
  </si>
  <si>
    <t>Proveer el software de administración de litigios bajo la modalidad de arrendamiento de licencia mediante un esquema Cloud Computing, para la gestión integral de los Procesos Judiciales, Procedimientos Administrativos, Juicios Fiscales y Recobros de LA PREVISORA S.A.</t>
  </si>
  <si>
    <t>INMERSYS SAS</t>
  </si>
  <si>
    <t>https://community.secop.gov.co/Public/Tendering/OpportunityDetail/Index?noticeUID=CO1.NTC.7827163&amp;isFromPublicArea=True&amp;isModal=False</t>
  </si>
  <si>
    <t>029-2025</t>
  </si>
  <si>
    <t>Prestar el servicio logístico prestado en los puertos, aeropuertos y en los diversos lugares donde se realice una operación de movilización de carga que permite establecer cantidad, sistema de descargue, despacho, manipulación, análisis de empaques, estado con el objetivo de aplicar medidas preventivas que conlleven a disminuir riesgos de avería.</t>
  </si>
  <si>
    <t>PROFESIONALES EN SERVICIOS PROTUARIOS PROSERPUERTOS LTDA</t>
  </si>
  <si>
    <t>https://community.secop.gov.co/Public/Tendering/ContractNoticePhases/View?PPI=CO1.PPI.37614961&amp;isFromPublicArea=True&amp;isModal=False</t>
  </si>
  <si>
    <t>030-2025</t>
  </si>
  <si>
    <t>Prestar servicios profesionales de asesoría y acompañamiento legal especializado en el diseño, implementación y ejecución de políticas de protección de datos personales.</t>
  </si>
  <si>
    <t>https://community.secop.gov.co/Public/Tendering/ContractNoticePhases/View?PPI=CO1.PPI.38131005&amp;isFromPublicArea=True&amp;isModal=False</t>
  </si>
  <si>
    <t>031-2025</t>
  </si>
  <si>
    <t>Servicio de mantenimiento preventivo y correctivo a la planta eléctrica de emergencia marca FG WILSON p425e de propiedad de LA PREVISORA S.A., lo que incluye igualmente el suministro de combustible.</t>
  </si>
  <si>
    <t>INGENIERIA DE PROYECTOS INTEGRALES SAS</t>
  </si>
  <si>
    <t>https://community.secop.gov.co/Public/Tendering/ContractNoticePhases/View?PPI=CO1.PPI.37590826&amp;isFromPublicArea=True&amp;isModal=False</t>
  </si>
  <si>
    <t>032-2025</t>
  </si>
  <si>
    <t>Prestar sus servicios profesionales de manera personal, de apoyo al direccionamiento de procesos asociados al fortalecimiento de una cultura de Sostenibilidad y Responsabilidad Social Empresarial (RSE), mediante la defnición y realización de estrategias y acciones dirigidas a los ejes de Pacto Global de Naciones Unidas: Derechos Humanos, Ambiente, Estándares Laborales y Anticorrupción y la implementación de nuevos estándares que permitan que La Previsora S.A.
sea un referente en estas materias ante la comunidad en general, entre otras actividades que contribuyan al desarrollo sostenible y al cumplimiento de los compromisos del Gobierno Nacional.</t>
  </si>
  <si>
    <t>https://community.secop.gov.co/Public/Tendering/ContractNoticePhases/View?PPI=CO1.PPI.37802683&amp;isFromPublicArea=True&amp;isModal=False</t>
  </si>
  <si>
    <t>033-2025</t>
  </si>
  <si>
    <t>Servicios de mantenimiento preventivo y correctivo del equipo de bombeo en el edificio de Casa Matriz de LA PREVISORA S.A. ubicado en la Calle 57 N° 9-07 en la ciudad de Bogotá D.C.</t>
  </si>
  <si>
    <t>034-2025</t>
  </si>
  <si>
    <t>Prestar los servicios de administración de riesgos, control de pérdidas y procedimientos especializados para los diferentes riesgos amparados en negocios nuevos o vigentes del ramo de automóviles.</t>
  </si>
  <si>
    <t>https://community.secop.gov.co/Public/Tendering/OpportunityDetail/Index?noticeUID=CO1.NTC.7828515&amp;isFromPublicArea=True&amp;isModal=False</t>
  </si>
  <si>
    <t xml:space="preserve">Gerencia De Negocios Estatales </t>
  </si>
  <si>
    <t>035-2025</t>
  </si>
  <si>
    <t>Suscripción al servicio de información jurídica www.contratacionenlinea.co</t>
  </si>
  <si>
    <t>036-2025</t>
  </si>
  <si>
    <t>Implementar la encuesta de valoración del ambiente laboral e intervenciones requeridas en la organización de acuerdo con los resultados y bajo la metodología del Great Place to work.</t>
  </si>
  <si>
    <t>https://community.secop.gov.co/Public/Tendering/ContractNoticePhases/View?PPI=CO1.PPI.38498440&amp;isFromPublicArea=True&amp;isModal=False</t>
  </si>
  <si>
    <t>037-2025</t>
  </si>
  <si>
    <t>Prestación de los servicios de mejora, administración y mantenimiento de la página www.saberseguro.com, junto con la plataforma Moodle de cursos virtuales, acorde al Programa de Educación Financiera “Saber Seguro”.</t>
  </si>
  <si>
    <t>SISTEMA DE ADMINISTRACION FINANCIERA - SAC</t>
  </si>
  <si>
    <t>https://community.secop.gov.co/Public/Tendering/ContractNoticePhases/View?PPI=CO1.PPI.37803169&amp;isFromPublicArea=True&amp;isModal=False</t>
  </si>
  <si>
    <t>038-2025</t>
  </si>
  <si>
    <t>Prestar el servicio de mantenimiento preventivo, correctivo, soporte técnico, servicio especializado de adecuaciones eléctricas y suministro de baterías y repuestos para los sistemas de corriente ininterrumpida (UPS) marca Mitsubishi de propiedad de LA PREVISORA S.A.</t>
  </si>
  <si>
    <t>POWER QUALITY SOLUTIONS DE COLOMBIA S A</t>
  </si>
  <si>
    <t>https://community.secop.gov.co/Public/Tendering/ContractNoticePhases/View?PPI=CO1.PPI.38616842&amp;isFromPublicArea=True&amp;isModal=False</t>
  </si>
  <si>
    <t>039-2025</t>
  </si>
  <si>
    <t>LOSS CONTROL &amp; FIRE RISK S A S</t>
  </si>
  <si>
    <t>PREVENCION SINIESTROS
GASTOS DE EMISION DE POLIZAS</t>
  </si>
  <si>
    <t>040-2025</t>
  </si>
  <si>
    <t>Prestar servicios profesionales de manera personal, de generación, análisis, consolidación, preparación y validación de la información relacionada con los formatos de medios magnéticos asignados y exigidos por la DIAN, en cumplimiento de la Resolución N° 000162 de 2023 (modificada por la Resolución N° 000188 de 2024).</t>
  </si>
  <si>
    <t>DELIANA MARÍA VERTEL MORANTE</t>
  </si>
  <si>
    <t>https://community.secop.gov.co/Public/Tendering/ContractNoticePhases/View?</t>
  </si>
  <si>
    <t>041-2025</t>
  </si>
  <si>
    <t>LOSSGROUP CRITERIA LCC SAS</t>
  </si>
  <si>
    <t>GASTOS DE EMISION DE POLIZAS
PREVENCION DE SINIESTROS
GASTOS DE EMISION DE POLIZAS
GASTOS DE EMISION DE POLIZAS</t>
  </si>
  <si>
    <t>https://community.secop.gov.co/Public/Tendering/OpportunityDetail/Index?noticeUID=CO1.NTC.7836028&amp;isFromPublicArea=True&amp;isModal=False</t>
  </si>
  <si>
    <t>042-2025</t>
  </si>
  <si>
    <t>043-2025</t>
  </si>
  <si>
    <t>Realizar todas las gestiones para la publicación de avisos de prensa en diarios de amplia circulación nacional, referente a temas como Asambleas Ordinarias y Extraordinarias, publicación de fallecimientos de pensionados o personal activo de la compañía, reclamaciones de acreencias laborales, cierres y aperturas de sucursales, entre otros avisos relacionados con la gestión administrativa de la compañía.</t>
  </si>
  <si>
    <t>https://www.secop.gov.co/CO1BusinessLine/Tendering/ProcedureEdit/View?ProfileName=CCE-11-Procedimiento_Publicidad&amp;PPI=CO1.PPI.38840990&amp;DocUniqueName=Consulta&amp;DocTypeName=NextWay.Entities.Marketplace.Tendering.ProcedureRequest&amp;ProfileVersion=12&amp;DocUniqueIdentifier=CO1.REQ.8116454&amp;prevCtxUrl=https%3a%2f%2fwww.secop.gov.co%2fCO1BusinessLine%2fTendering%2fBuyerWorkArea%2fIndex%3fDocUniqueIdentifier%3dCO1.BDOS.7975761&amp;prevCtxLbl=&amp;Messages=Publicado%20|Success</t>
  </si>
  <si>
    <t>044-2025</t>
  </si>
  <si>
    <t>L &amp; M INGENIEROS CONSULTORES LTDA.</t>
  </si>
  <si>
    <t xml:space="preserve">GASTOS DE EMISION DE POLIZAS
</t>
  </si>
  <si>
    <t>https://community.secop.gov.co/Public/Tendering/ContractNoticePhases/View?PPI=CO1.PPI.38126728&amp;isFromPublicArea=True&amp;isModal=False</t>
  </si>
  <si>
    <t>045-2025</t>
  </si>
  <si>
    <t>EL CONTRATISTA de manera independiente, sin subordinación alguna, utilizando sus propios medios y elementos de trabajo, prestará servicios profesionales de abogado, en el análisis y proyección de las decisiones de segunda instancia de los procesos disciplinarios que se adelanten en LA PREVISORA S.A. y en la emisión de los conceptos que en materia disciplinaria le solicite LA PREVISORA S.A.</t>
  </si>
  <si>
    <t>FERNANDO ÁLVAREZ ROJAS</t>
  </si>
  <si>
    <t>https://community.secop.gov.co/Public/Tendering/ContractNoticePhases/View?PPI=CO1.PPI.37821188&amp;isFromPublicArea=True&amp;isModal=False</t>
  </si>
  <si>
    <t>046-2025</t>
  </si>
  <si>
    <t>EL PROVEEDOR se obliga con LA PREVISORA S.A. a trasladar el repetidor de incendio que se encuentra ubicado en el piso 3 del Edificio en la Calle 57 N° 9-07 de Bogotá, en el cual funciona la oficina de la Subgerencia  de Administración de Personal, el cual deberá ser instalado en la central de monitoreo en el primer piso del mismo edificio.</t>
  </si>
  <si>
    <t>https://community.secop.gov.co/Public/Tendering/ContractNoticePhases/View?PPI=CO1.PPI.38321344&amp;isFromPublicArea=True&amp;isModal=False</t>
  </si>
  <si>
    <t>047-2025</t>
  </si>
  <si>
    <t>Prestar servicios profesionales para la generación, análisis y consolidación, preparación y validación de la información relacionada con los formatos de medios magnéticos asignados y exigidos por la DIAN, en cumplimiento de la Resolución No 000162 de 2023 (modificada por la Resolución No 000188 de 2024).</t>
  </si>
  <si>
    <t>https://community.secop.gov.co/Public/Tendering/OpportunityDetail/Index?noticeUID=CO1.NTC.7830369&amp;isFromPublicArea=True&amp;isModal=False</t>
  </si>
  <si>
    <t>048-2025</t>
  </si>
  <si>
    <t>Prestar el servicio de mantenimiento preventivo y correctivo para las puertas de seguridad y avisos luminosos en el edificio de Casa Matriz y en las diferentes sedes de la compañía ubicadas en la ciudad de Bogotá.</t>
  </si>
  <si>
    <t>049-2025</t>
  </si>
  <si>
    <t>Prestar sus servicios profesionales de manera personal, de generación, análisis, consolidación, preparación y validación de la información relacionada con los formatos de medios magnéticos asignados y exigidos por la DIAN, en cumplimiento de la Resolución N° 000162 de 2023 (modificada por la Resolución N° 000188 de 2024).</t>
  </si>
  <si>
    <t>050-2025</t>
  </si>
  <si>
    <t xml:space="preserve">Prestar los servicios de inspección de los bienes asegurables y/o asegurados de administración de riesgos y control de perdidas de riesgos en curso y/o suscribir asignados en las sucursale que Previsora disponga. </t>
  </si>
  <si>
    <t>PREVENCION SINIESTROS
GASTOS DE EMISION DE
POLIZAS</t>
  </si>
  <si>
    <t>https://community.secop.gov.co/Public/Tendering/ContractNoticePhases/View?PPI=CO1.PPI.38618304&amp;isFromPublicArea=True&amp;isModal=False</t>
  </si>
  <si>
    <t>051-2025</t>
  </si>
  <si>
    <t>Participación de los funcionarios designados por La Previsora en los diferente cursos, congresos, foros y seminarios que realice el Instituto Nacional de Seguros INS.</t>
  </si>
  <si>
    <t>https://community.secop.gov.co/Public/Tendering/ContractNoticePhases/View?PPI=CO1.PPI.38810449&amp;isFromPublicArea=True&amp;isModal=False</t>
  </si>
  <si>
    <t>052-2025</t>
  </si>
  <si>
    <t>JOSE A CACERES Y CIA LTDA</t>
  </si>
  <si>
    <t>https://community.secop.gov.co/Public/Tendering/ContractNoticePhases/View?PPI=CO1.PPI.38441787&amp;isFromPublicArea=True&amp;isModal=False</t>
  </si>
  <si>
    <t>053-2025</t>
  </si>
  <si>
    <t>Prestar el servicio de análisis dieléctrico, fisicoquímico, cromatográfico de gases, furanos y PCB´s a los transformadores eléctricos y monitoreo en línea para determinar parámetros de calidad de energía de asegurados asignados por LA PREVISORA S.A.</t>
  </si>
  <si>
    <t>https://community.secop.gov.co/Public/Tendering/ContractNoticePhases/View?PPI=CO1.PPI.38422705&amp;isFromPublicArea=True&amp;isModal=False</t>
  </si>
  <si>
    <t>054-2025</t>
  </si>
  <si>
    <t>Prestar el servicio de Administración de Riesgos de Responsabilidad Civil Profesional de Clínicas y Hospitales para las instituciones Hospitalarias asignados por la Oficina de Responsabilidad Civil y la Oficina de Prevención de Riesgos</t>
  </si>
  <si>
    <t>GENERAL CLAIMS AND RISK CONSULTING LTDA</t>
  </si>
  <si>
    <t>https://community.secop.gov.co/Public/Tendering/ContractNoticePhases/View?PPI=CO1.PPI.38464180&amp;isFromPublicArea=True&amp;isModal=False</t>
  </si>
  <si>
    <t>055-2025</t>
  </si>
  <si>
    <t>Inscripción y participación de un (1) funcionario en el curso Certificación en Fondos de Capital Privado.</t>
  </si>
  <si>
    <t>UNIVERSIDAD EAFIT</t>
  </si>
  <si>
    <t>https://www.secop.gov.co/CO1BusinessLine/Tendering/ProcedureEdit/View?ProfileName=CCE-11-Procedimiento_Publicidad&amp;PPI=CO1.PPI.38919026&amp;DocUniqueName=Consulta&amp;DocTypeName=NextWay.Entities.Marketplace.Tendering.ProcedureRequest&amp;ProfileVersion=12&amp;DocUniqueIdentifier=CO1.REQ.8134638&amp;prevCtxUrl=https%3a%2f%2fwww.secop.gov.co%2fCO1BusinessLine%2fTendering%2fBuyerWorkArea%2fIndex%3fDocUniqueIdentifier%3dCO1.BDOS.7993709&amp;prevCtxLbl=&amp;Messages=Publicado%20|Success</t>
  </si>
  <si>
    <t>056-2025</t>
  </si>
  <si>
    <t>Servicios profesionales especializados para apoyar y asesorar a la Presidencia, vicepresidencia técnica, vicepresidencia de indemnizaciones y vicepresidencia comercial de la Compañía en los diferentes temas que tienen a cargo.</t>
  </si>
  <si>
    <t xml:space="preserve">CARLOS ALFREDO NIÑO PEREZ </t>
  </si>
  <si>
    <t>https://community.secop.gov.co/Public/Tendering/ContractNoticePhases/View?PPI=CO1.PPI.38336746&amp;isFromPublicArea=True&amp;isModal=False</t>
  </si>
  <si>
    <t>057-2025</t>
  </si>
  <si>
    <t xml:space="preserve">Prestar los servicios de apoyo profesional para la Gerencia de Litigios, con el fin de contribuir al fortalecimiento en la gestión y seguimiento de los Procesos Judiciales, Procedimientos Administrativos y Juicios Fiscales a nivel Nacional. </t>
  </si>
  <si>
    <t>https://www.secop.gov.co/CO1BusinessLine/Tendering/ProcedureEdit/View?ProfileName=CCE-11-Procedimiento_Publicidad&amp;PPI=CO1.PPI.38842331&amp;DocUniqueName=Consulta&amp;DocTypeName=NextWay.Entities.Marketplace.Tendering.ProcedureRequest&amp;ProfileVersion=12&amp;DocUniqueIdentifier=CO1.REQ.8116938&amp;prevCtxUrl=https%3a%2f%2fwww.secop.gov.co%2fCO1BusinessLine%2fTendering%2fBuyerWorkArea%2fIndex%3fDocUniqueIdentifier%3dCO1.BDOS.7976415&amp;prevCtxLbl=&amp;Messages=Publicado%20|Success</t>
  </si>
  <si>
    <t>058-2025</t>
  </si>
  <si>
    <t>Participación de los funcionarios que designe la Compañía en los diferentes cursos, congresos, foros y seminarios que realiza la FEDERACION DE ASEGURADORES COLOMBIANOS FASECOLDA.</t>
  </si>
  <si>
    <t>FEDERACIÓN DE ASEGURADORES COLOMBIANOS FASECOLDA</t>
  </si>
  <si>
    <t>https://community.secop.gov.co/Public/Tendering/ContractNoticePhases/View?PPI=CO1.PPI.38892557&amp;isFromPublicArea=True&amp;isModal=False</t>
  </si>
  <si>
    <t>059-2025</t>
  </si>
  <si>
    <t>Prestar el servicio de cálculo actuarial de pensiones bajo las normas NIIF y norma local colombiana, realizar el cálculo de beneficios post empleo, diligenciamiento de la proforma respectiva de la SFC.</t>
  </si>
  <si>
    <t>https://community.secop.gov.co/Public/Tendering/ContractNoticePhases/View?PPI=CO1.PPI.38916923&amp;isFromPublicArea=True&amp;isModal=False</t>
  </si>
  <si>
    <t>060-2025</t>
  </si>
  <si>
    <t>Suministro de una nevera de 394 litros.</t>
  </si>
  <si>
    <t>SUMICORP LTDA</t>
  </si>
  <si>
    <t>INV. ADQUISICIÓN ACTIVOS
FIJOS</t>
  </si>
  <si>
    <t>https://community.secop.gov.co/Public/Tendering/ContractNoticePhases/View?PPI=CO1.PPI.38467027&amp;isFromPublicArea=True&amp;isModal=False</t>
  </si>
  <si>
    <t>061-2025</t>
  </si>
  <si>
    <t>Prestar los servicios de apoyo operativo asistencial para la Gerencia de Litigios, con el fin de contribuir al registro de solicitudes de pago, trámite de facturas y completitud de campos de data relacionada con los Procesos Judiciales, Procedimientos Administrativos y Juicios Fiscales a nivel Nacional.</t>
  </si>
  <si>
    <t>BRIGITTE STEPHANNY RODRIGUEZ ABRIL</t>
  </si>
  <si>
    <t>062-2025</t>
  </si>
  <si>
    <t xml:space="preserve">Prestar sus servicios personales como entrenador para los equipos de fútbol femenino y masculino de LA PREVISORA S.A., con el fin de lograr una preparación técnica. </t>
  </si>
  <si>
    <t>JUAN ANDRES LOPEZ DEANTONIO</t>
  </si>
  <si>
    <t>https://community.secop.gov.co/Public/Tendering/ContractNoticePhases/View?PPI=CO1.PPI.39293577&amp;isFromPublicArea=True&amp;isModal=False</t>
  </si>
  <si>
    <t>063-2025</t>
  </si>
  <si>
    <t>Prestar sus servicios de manera personal, de apoyo técnico para la Gerencia de Litigios, con el fin de contribuir al fortalecimiento en la gestión y seguimiento de los Procesos Judiciales, Procedimientos Administrativos y Juicios Fiscales a nivel Nacional</t>
  </si>
  <si>
    <t>https://community.secop.gov.co/Public/Tendering/ContractNoticePhases/View?PPI=CO1.PPI.39401632&amp;isFromPublicArea=True&amp;isModal=False</t>
  </si>
  <si>
    <t>064-2025</t>
  </si>
  <si>
    <t xml:space="preserve">Servicios de apoyo profesional para la Gerencia de Litigios, con el fin de contribuir al fortalecimiento en la gestión y seguimiento de los procesos judiciales, administrativos y juicios fiscales a nivel nacional.  </t>
  </si>
  <si>
    <t>JUAN DAVID BEDOYA SILVA</t>
  </si>
  <si>
    <t>https://community.secop.gov.co/Public/Tendering/ContractNoticePhases/View?PPI=CO1.PPI.39185123&amp;isFromPublicArea=True&amp;isModal=False</t>
  </si>
  <si>
    <t>065-2025</t>
  </si>
  <si>
    <t>Prestación de servicios de formación y capacitación para el desarrollo de habilidades en tecnologías de la información, ofimática y analítica de datos, por medio de plataformas de ambientes colaborativos para los funcionarios de la Entidad.</t>
  </si>
  <si>
    <t>EDUCO - EDUCACION Y CONSULTORIA SAS</t>
  </si>
  <si>
    <t>https://community.secop.gov.co/Public/Tendering/ContractNoticePhases/View?PPI=CO1.PPI.38811126&amp;isFromPublicArea=True&amp;isModal=False</t>
  </si>
  <si>
    <t>066-2025</t>
  </si>
  <si>
    <t>Desarrollar las actividades programadas en el Plan de Bienestar, proveer para las actividades de capacitación la logística tales como auditorios, ayudas audiovisuales, refrigerios y reconocimiento dirigidas a los funcionarios de la Compañía, así como servicios asociados al Sistema de Gestión de Seguridad y salud en el trabajo.</t>
  </si>
  <si>
    <t>CAJA DE COMPENSACION FAMILIAR COMPENSAR</t>
  </si>
  <si>
    <t>CAPACITACION DE PERSONAL
Y CONGRESOS, FOROS,
SEMINARIOS Y SIMILARES
PREMIOS CONCURSOS
INTERNOS
PROGRAMAS DE BIENESTAR
SOCIAL Y RECREACION</t>
  </si>
  <si>
    <t>067-2025</t>
  </si>
  <si>
    <t>Prestar sus servicios como entrenador y dirección del equipo de voleibol de LA PREVISORA S.A.</t>
  </si>
  <si>
    <t>ADRIAN ARTURO MOLERO CHOURIO</t>
  </si>
  <si>
    <t>068-2025</t>
  </si>
  <si>
    <t>LA CONTRATISTA se compromete a prestar sus servicios como técnico para la Subgerencia de Mejoramiento de Procesos con el fin apoyar en las diferentes actividades de carácter operativo asociadas a los frentes de trabajo de la Subgerencia como son: Mantenimiento y Mejora del Sistema de Gestión Integral e Intervenciones de Mejoramiento de Procesos.</t>
  </si>
  <si>
    <t>DANIELA FERNANDA SANTA OSPINA</t>
  </si>
  <si>
    <t>https://community.secop.gov.co/Public/Tendering/ContractNoticePhases/View?PPI=CO1.PPI.38893412&amp;isFromPublicArea=True&amp;isModal=False</t>
  </si>
  <si>
    <t>069-2025</t>
  </si>
  <si>
    <t>Renovar la suscripción como signataria de la Asociación PRI (Principles for Responsible Investment), de acuerdo con el valor del portafolio gestionable a diciembre de 2024.</t>
  </si>
  <si>
    <t>070-2025</t>
  </si>
  <si>
    <t>Prestar servicios de apoyo profesional para la Gerencia de Litigios, con el fin de contribuir al control y seguimiento para el proceso de pagos realizados desde la gerencia, garantizando la eficiencia en la gestión del grupo de pagos, así como en la ejecución directa del registro de solicitudes y órdenes de pago de honorarios de defensa, sentencias judiciales, fallos y conciliaciones que le sean entregadas en el marco de las gestiones de la Gerencia de Litigios.</t>
  </si>
  <si>
    <t>KAREN ANDREA LARIOS CADENA</t>
  </si>
  <si>
    <t>071-2025</t>
  </si>
  <si>
    <t>Prestar los servicios profesionales especializados en asesoría legal, en asuntos relativos a derecho laboral colectivo, derecho laboral individual y derecho laboral administrativo.</t>
  </si>
  <si>
    <t>SCOLA ABOGADOS S.A.S</t>
  </si>
  <si>
    <t>072-2025</t>
  </si>
  <si>
    <t>DASMARO ABOGADOS S A S</t>
  </si>
  <si>
    <t>https://community.secop.gov.co/Public/Tendering/OpportunityDetail/Index?noticeUID=CO1.NTC.8219486&amp;isFromPublicArea=True&amp;isModal=False</t>
  </si>
  <si>
    <t>073-2025</t>
  </si>
  <si>
    <t>074-2025</t>
  </si>
  <si>
    <t>075-2025</t>
  </si>
  <si>
    <t>FORERO &amp; GONZALEZ ASESORES S.A.S.</t>
  </si>
  <si>
    <t>076-2025</t>
  </si>
  <si>
    <t>077-2025</t>
  </si>
  <si>
    <t>LEON &amp; JAIME ABOGADOS ESPECIALIZADOS S.A.S</t>
  </si>
  <si>
    <t>078-2025</t>
  </si>
  <si>
    <t>079-2025</t>
  </si>
  <si>
    <t>https://community.secop.gov.co/Public/Tendering/OpportunityDetail/Index?noticeUID=CO1.NTC.8219975&amp;isFromPublicArea=True&amp;isModal=False</t>
  </si>
  <si>
    <t>080-2025</t>
  </si>
  <si>
    <t>081-2025</t>
  </si>
  <si>
    <t>ZONA LEGAL ASOCIADOS S.A.S.</t>
  </si>
  <si>
    <t>https://community.secop.gov.co/Public/Tendering/OpportunityDetail/Index?noticeUID=CO1.NTC.8220728&amp;isFromPublicArea=True&amp;isModal=False</t>
  </si>
  <si>
    <t>082-2025</t>
  </si>
  <si>
    <t>RODRÍGUEZ GONZÁLEZ ABOGADOS SAS</t>
  </si>
  <si>
    <t>083-2025</t>
  </si>
  <si>
    <t>WECH SAS</t>
  </si>
  <si>
    <t>https://community.secop.gov.co/Public/Tendering/OpportunityDetail/Index?noticeUID=CO1.NTC.8219934&amp;isFromPublicArea=True&amp;isModal=False</t>
  </si>
  <si>
    <t>084-2025</t>
  </si>
  <si>
    <t>Contratar la inscripción y participación de un (1) funcionario en el curso de preparación CERTIFIED IN RISK AND INFORMATION SYSTEMS CONTROL CRISC.</t>
  </si>
  <si>
    <t>CONGRESOS, FOROS,
SEMINARIOS Y
SIMILARES</t>
  </si>
  <si>
    <t>https://community.secop.gov.co/Public/Tendering/OpportunityDetail/Index?noticeUID=CO1.NTC.8158613&amp;isFromPublicArea=True&amp;isModal=False</t>
  </si>
  <si>
    <t>085-2025</t>
  </si>
  <si>
    <t>OUTSOURCING MENSAJERÍA</t>
  </si>
  <si>
    <t>Prestar el servicio de mensajería y/o correo bajo la modalidad de outsourcing para el manejo, recepción, distribución y entrega de la correspondencia física, licitaciones, comunicaciones oficiales enviadas y recibidas en físico, así como su cargue de acuses de recibo en la herramienta digital establecida por la Previsora S.A., entre otros documentos a nivel nacional.</t>
  </si>
  <si>
    <t>SERVICIOS POSTALES NACIONALES S.A.S.</t>
  </si>
  <si>
    <t>TRANSPORTE
URBANO</t>
  </si>
  <si>
    <t>086-2025</t>
  </si>
  <si>
    <t>Contratar los servicios de actividades, incluido refrigerios, para ciento veinte (120) funcionarios de LA PREVISORA SEGUROS S.A. mediante la
participación de laboratorios (talleres de innovación) y proyecciones en el centro interactivo de MALOKA, con el fin de crear experiencias significativas para contribuir a la apropiación social de la ciencia, la
tecnología y la innovación.</t>
  </si>
  <si>
    <t>CORPORACION MALOKA DE CIENCIA, TECNOLOGIA E INNOVACIÓN.</t>
  </si>
  <si>
    <t>https://community.secop.gov.co/Public/Tendering/ContractNoticePhases/View?PPI=CO1.PPI.39313975&amp;isFromPublicArea=True&amp;isModal=False</t>
  </si>
  <si>
    <t>087-2025</t>
  </si>
  <si>
    <t>Suministro de productos corporativos con la marca con el logo de LA PREVISORA S.A. y el plan de educación financiera “Saber Seguro”, con el fin de atender las diferentes actividades desarrolladas por el SAC.</t>
  </si>
  <si>
    <t>SISTEMA DE
ADMINISTRACION
FINANCIERACOMPRAS</t>
  </si>
  <si>
    <t>088-2025</t>
  </si>
  <si>
    <t>Realizar el proceso de formación para fortalecer las competencias comunicativas en escenarios externos e internos a los miembros de Comité Directivo.</t>
  </si>
  <si>
    <t>THE GLOBAL INFLUENCER COLOMBIA S.A.S.</t>
  </si>
  <si>
    <t>CAPACITACION DE
PERSONAL</t>
  </si>
  <si>
    <t>https://community.secop.gov.co/Public/Tendering/OpportunityDetail/Index?noticeUID=CO1.NTC.8156815&amp;isFromPublicArea=True&amp;isModal=False</t>
  </si>
  <si>
    <t>089-2025</t>
  </si>
  <si>
    <t>Prestar los servicios para la implementación y apoyo en la ejecución del Plan de Capacitación, definido para los trabajadores de planta de la Compañía a nivel nacional, cuyo objetivo es fortalecer las capacidades, habilidades, destrezas, conocimientos y competencias, dando lugar al mejoramiento continuo y prácticas innovadoras en todos los procesos.</t>
  </si>
  <si>
    <t>092-2025</t>
  </si>
  <si>
    <t>Suministrar el licenciamiento global para el uso de la plataforma eCert que permita la medición de desempeño por objetivos, la evaluación de competencias, el servicio de hosting y la funcionalidad de evaluación de objetivos de compensación.</t>
  </si>
  <si>
    <t>E LEARNING SOLUTIONS LTDA</t>
  </si>
  <si>
    <t>095-2025</t>
  </si>
  <si>
    <t>Contratar la suscripción al libro electrónico Estatuto de la Contratación Estatal en Colombia www.contratacionestatal.com en la modalidad de Licencia de Uso. (2 Edición – ISBN 978-958-98685-1-5) a los funcionarios que designe LA PREVISORA S.A.</t>
  </si>
  <si>
    <t xml:space="preserve">EDITORIAL CONTEXTO JURIDICO SAS. </t>
  </si>
  <si>
    <t>PUBLICACIONES,
SUSCRIPCIONES Y
BIBLIOTECA</t>
  </si>
  <si>
    <t>096-2025</t>
  </si>
  <si>
    <t>GIRALDO DUQUE &amp; PARTNERS S.A.S</t>
  </si>
  <si>
    <t>097-2025</t>
  </si>
  <si>
    <t>Entregar e instalar un (1) procesador audio Core 110f v2 Q-SYS y dos (2) licencias QSC para el auditorio de Casa Matriz de Bogotá.</t>
  </si>
  <si>
    <t>ELITE A V SERVICES S.A.S.</t>
  </si>
  <si>
    <t>126-2025</t>
  </si>
  <si>
    <t>Prestación de servicios de infraestructura, licenciamiento de software,  suscripción y administración para la implementación de un modelo de centralización de datos que incorpore componentes tecnológicos de ingesta, almacenamiento, mantenimiento, procesamiento, calidad, servicios de gobierno y analítica, junto con los servicios profesionales, metodológicos y técnicos necesarios para el desarrollo e implementación del proyecto de ingesta y centralización.</t>
  </si>
  <si>
    <t>UNIÓN TEMPORAL DATA ANALYTIC</t>
  </si>
  <si>
    <t>090-2025</t>
  </si>
  <si>
    <t>Prestación de servicios de agencia de viajes para el suministro de tiquetes aéreos nacionales e internacionales, alojamiento, desplazamientos terrestres.</t>
  </si>
  <si>
    <t>VIVA CONSOLIDADORA TURISTICA S.A.S.</t>
  </si>
  <si>
    <t>CAPACITACION CLIENTES
EXTERNOS Y CONCURSOS
INTERMEDIARIOS Y PARTICIP
DE AGENCIAS</t>
  </si>
  <si>
    <t>https://community.secop.gov.co/Public/Tendering/ContractNoticePhases/View?PPI=CO1.PPI.39403048&amp;isFromPublicArea=True&amp;isModal=False</t>
  </si>
  <si>
    <t>091-2025</t>
  </si>
  <si>
    <t>Prestar los servicios de vigilancia y seguridad privada, protección con medio humano con armas y sin armas, equipos de comunicación y de seguridad con medios tecnológicos en las instalaciones de LA PREVISORA S.A. a nivel nacional.</t>
  </si>
  <si>
    <t>DETECCION SEGURIDAD PRIVADA LIMITADA</t>
  </si>
  <si>
    <t>VIGILANCIA</t>
  </si>
  <si>
    <t>127-2025</t>
  </si>
  <si>
    <t xml:space="preserve">Prestar sus servicios, de manera autónoma e independiente, para realizar una consultoría que derive en la construcción del Portafolio Modelo (Benchmark) y Portafolios Tácticos, a luz de los estándares internacionales recomendados por CFA Institute, IOSCO y SEC, considerando la oferta de valor y perfil de riesgo reflejada en los reglamentos. </t>
  </si>
  <si>
    <t>ELEMENTO ALPHA SAS</t>
  </si>
  <si>
    <t>093-2025</t>
  </si>
  <si>
    <t>Realizar y entregar el informe de la encuesta de Calidad del servicio de las compañías de seguros durante el 2024.</t>
  </si>
  <si>
    <t>118-2025</t>
  </si>
  <si>
    <t>DIGIDATA DE COLOMBIA LTDA</t>
  </si>
  <si>
    <t>133-2025</t>
  </si>
  <si>
    <t>Prestar los servicios de asesoría, diseño y desarrollo de contenidos conceptuales o teóricos, en cumplimiento de los criterios del sello de Educación Financiera.</t>
  </si>
  <si>
    <t>130-2025</t>
  </si>
  <si>
    <t>Prestar el servicio de mantenimiento técnico preventivo una (1) vez al mes para los dos (2) ascensores ubicados en el edificio de Casa Matriz.</t>
  </si>
  <si>
    <t>OTIS ELEVATOR COMPANY COLOMBIA S.A.S.</t>
  </si>
  <si>
    <t>MANTENIMIENTO Y
REPARACIONES
ADMINISTRATIVAS</t>
  </si>
  <si>
    <t>102-2025</t>
  </si>
  <si>
    <t>Desarrollar ejercicios de gamificación y comunicación con contenidos en tercera dimensión 3D, realidad aumentada y/o web extendida, lo que incluye el suministro y acceso a la plataforma tecnológica.</t>
  </si>
  <si>
    <t>https://community.secop.gov.co/Public/Tendering/OpportunityDetail/Index?noticeUID=CO1.NTC.8221511&amp;isFromPublicArea=True&amp;isModal=False</t>
  </si>
  <si>
    <t>119-2025</t>
  </si>
  <si>
    <t>Suministrar los refrigerios y brindar apoyo logístico para las actividades asociadas a los procesos de capacitación y/o formación y bienestar que adelante la Subgerencia de Desarrollo de Talento Humano.</t>
  </si>
  <si>
    <t>BODEGA Y COCINA SAS</t>
  </si>
  <si>
    <t>_CAPACITACION DE PERSONAL
Y CONGRESOS, FOROS,
SEMINARIOS Y SIMILARES
_PROGRAMAS DE BIENESTAR
SOCIAL Y RECREACION</t>
  </si>
  <si>
    <t>129-2025</t>
  </si>
  <si>
    <t>Prestar los servicios de guía y apoyo metodológico de cara al diseño, cronograma, ejecución y premiación del ejercicio de innovación interna 2025 de LA PREVISORA, con la correspondiente identificación y definición de retos enmarcados en el Plan Estratégico de la compañía.</t>
  </si>
  <si>
    <t>FUNDACION CENTRO DE EXCELENCIA EN SISTEMAS DE INNOVACION</t>
  </si>
  <si>
    <t>122-2025</t>
  </si>
  <si>
    <t>Prestar el servicio de apoyo en la recolección, análisis, organización, procesamiento, generación y presentación de informes de datos sobre el proceso de indemnizaciones de los ramos SOAT, VIDA y ACCIDENTES PERSONALES para la toma de decisiones estratégicas.</t>
  </si>
  <si>
    <t>CARLOS MARIO MORENO GAMARRA</t>
  </si>
  <si>
    <t>124-2025</t>
  </si>
  <si>
    <t>Prestar los servicios de apoyo técnico operativo al proceso de indemnizaciones de los ramos Soat y Accidentes personales.</t>
  </si>
  <si>
    <t xml:space="preserve">WILMER ESTEBAN REUTO ROMERO </t>
  </si>
  <si>
    <t>135-2025</t>
  </si>
  <si>
    <t xml:space="preserve">PAULA SOFIA DIAZ DIAZ </t>
  </si>
  <si>
    <t>103-2025</t>
  </si>
  <si>
    <t>ALVAREZ &amp; HERNANDEZ ABOGADOS SAS</t>
  </si>
  <si>
    <t>104-2025</t>
  </si>
  <si>
    <t>https://community.secop.gov.co/Public/Tendering/OpportunityDetail/Index?noticeUID=CO1.NTC.8221489&amp;isFromPublicArea=True&amp;isModal=False</t>
  </si>
  <si>
    <t>101-2025</t>
  </si>
  <si>
    <t>094-2025</t>
  </si>
  <si>
    <t>LASPRILLA &amp; CRUZ ABOGADOS ASOCIADOS S.A.S.</t>
  </si>
  <si>
    <t>099-2025</t>
  </si>
  <si>
    <t>117-2025</t>
  </si>
  <si>
    <t>114-2025</t>
  </si>
  <si>
    <t>OLFA MARIA PEREZ ORELLANOS E HIJOS ABOGADOS S.A.S</t>
  </si>
  <si>
    <t>110-2025</t>
  </si>
  <si>
    <t>OSPINA ZAMORA &amp; ASOCIADOS SAS</t>
  </si>
  <si>
    <t>116-2025</t>
  </si>
  <si>
    <t>136-2025</t>
  </si>
  <si>
    <t>prestar los servicios de apoyo técnico operativo al proceso de indemnizaciones de los ramos Soat y Accidentes personales.</t>
  </si>
  <si>
    <t xml:space="preserve">NEIRLY ZULIETH AVENDAÑO MOSQUERA </t>
  </si>
  <si>
    <t>128-2025</t>
  </si>
  <si>
    <t>Prestar los servicios jurídicos especializados para la administración en calidad de Counterparty Manager de la información de La Previsora S.A. Compañía de Seguros en la plataforma Markit de ISDA (International Swaps and Derivatives Association INC).</t>
  </si>
  <si>
    <t>131-2025</t>
  </si>
  <si>
    <t>Prestar sus servicios profesionales de manera personal, para el apoyo en la identificación, medición, monitoreo, control, mitigación y reporte de las exposiciones a todos los riesgos de la entidad asociados a Solvencia II, así como aquellos asociados al sistema integral del Administración del Riesgo (SIAR).</t>
  </si>
  <si>
    <t>JHON ALEJANDRO GOMEZ FERNANDEZ</t>
  </si>
  <si>
    <t>Secretaria General</t>
  </si>
  <si>
    <t>134-2025</t>
  </si>
  <si>
    <t xml:space="preserve">Prestar sus servicios profesionales de asesoría especializada y acompañamiento técnico para la interpretación, implementación, difusión y seguimiento a los lineamientos del Código de Ética,
Transparencia, Conducta y Buen Gobierno. </t>
  </si>
  <si>
    <t>NATALIA BARBOSA GALVIS</t>
  </si>
  <si>
    <t>109-2025</t>
  </si>
  <si>
    <t>111-2025</t>
  </si>
  <si>
    <t>GÓMEZ VELEZ 
ABOGADOS S.A.S.</t>
  </si>
  <si>
    <t>112-2025</t>
  </si>
  <si>
    <t>MPP ABOGADOS S.A.S</t>
  </si>
  <si>
    <t>113-2025</t>
  </si>
  <si>
    <t>MARTINEZ VILLALBA GOMEZ ABOGADOS S.A.S.</t>
  </si>
  <si>
    <t>https://community.secop.gov.co/Public/Tendering/OpportunityDetail/Index?noticeUID=CO1.NTC.8222024&amp;isFromPublicArea=True&amp;isModal=False</t>
  </si>
  <si>
    <t>098-2025</t>
  </si>
  <si>
    <t>100-2025</t>
  </si>
  <si>
    <t>VALDES ABOGADOS - ASLABOR LIMITADA</t>
  </si>
  <si>
    <t>108-2025</t>
  </si>
  <si>
    <t>107-2025</t>
  </si>
  <si>
    <t>132-2025</t>
  </si>
  <si>
    <t>Prestar los servicios profesionales de asesor de la Junta Directiva de La Previsora S.A. en los asuntos jurídicos relacionados con el modelo de gobernanza de la entidad y otros asuntos que puedan surgir en el curso de las sesiones de dicho órgano de administración.</t>
  </si>
  <si>
    <t>SEBASTIAN ECHEVERRI ÁLVAREZ</t>
  </si>
  <si>
    <t>138-2025</t>
  </si>
  <si>
    <t xml:space="preserve">Prestar sus servicios profesionales de manera personal, para el desarrollo de las actividades de diseño estratégico, comunicación institucional y creatividad aplicada con base en el enfoque de diseño denominado Human Centered Design, así como el apoyo al área de Secretaría General en la construcción de estrategias y la gestión del cambio en la comunicación de nuestro Buen Gobierno Corporativo en la Compañía y con nuestras partes interesadas. </t>
  </si>
  <si>
    <t>JAVIER ANDRÉS PEÑA MARQUEZ</t>
  </si>
  <si>
    <t xml:space="preserve">VALOR PAGADO (EN PESOS)
</t>
  </si>
  <si>
    <t>LINK CONSULTA SECOP I II 
(SEGÚN APLIQUE)</t>
  </si>
  <si>
    <t>AÑO SUSCRIPCIÓN</t>
  </si>
  <si>
    <t>Sucursal Arauca</t>
  </si>
  <si>
    <t>00864-1997</t>
  </si>
  <si>
    <t>Arrendamiento Local comercial No 2 y que hace parte del edificio  del Banco Popular en la ciudad de Arauca ubicada en la calle 21 N. 20 - 48 .</t>
  </si>
  <si>
    <t>SORETH SALAZAR DAZA</t>
  </si>
  <si>
    <t>Sucursal Ibagué</t>
  </si>
  <si>
    <t>009-97</t>
  </si>
  <si>
    <t>El ARRENDADOR  se obliga a permitir el uso y goce a titulo de arrendamiento al ARRENDATARIO del inmueble denominado local 1 y 2 UNIDOS  y PARQUEADERO No.8 ubicados en la carrera 5 No. 11-03 de la ciudad de Ibagué.</t>
  </si>
  <si>
    <t>JOSE NELSON PEREZ CORTAZAR</t>
  </si>
  <si>
    <t>Sucursal Monteria</t>
  </si>
  <si>
    <t>CARR-01-98</t>
  </si>
  <si>
    <t>Arriendo Local ubicado en la calle 29 No 3-46 de la ciudad de Montería, para uso de oficinas.</t>
  </si>
  <si>
    <t>ARAUJO&amp;SEGOVIA DE CORDOBA LTDA</t>
  </si>
  <si>
    <t>Sucursal Popayán</t>
  </si>
  <si>
    <t>001-2001</t>
  </si>
  <si>
    <t>ArriendoLocal comercial ubicado en la Carrera 6 No. 4-21, 2° piso del  Edificio Bancolombia de la ciudad de Popayán. 
Otrosi.- Se entrega un área de 70 m2, con pago de canon mensual de $570.161 para un valor total del canon de arrendamiento de $1.529.839 a la suma de $2.000.000 a partir del 1° de diciembre de 2003 y hasta el 31 de diciembre de 2004.
firmado el 22 de noviembre de 2004.
Otrosi.- Modifican las cláusulas 5a y 7a Plazo del contrato: el plazo del contrato es de 1 año a partir del 1° de enero de 2002 y hasta el 31 de diciembre de 2002, prorrogable a voluntad de las aprtes con escrito. el precio del arrendamiento: El canon de arrendamieto para ese período se incrementará el 7.65%, de este período en adelante se incrementará en el IPC.  firmado 12 de junio de 2002.
Oficio del 23 de enero de 2018, informando  prorrogar por el período de 1 de enero al 31 de diciembre de 2018 con incremento del 4% que corresponde al IPC.</t>
  </si>
  <si>
    <t>LUIS EDUARDO PENAGOS TAFURT</t>
  </si>
  <si>
    <t xml:space="preserve"> </t>
  </si>
  <si>
    <t>Sucursal Pereira</t>
  </si>
  <si>
    <t>124-2005</t>
  </si>
  <si>
    <t>Arriendo inmueble ubicado en la Carrera 7 No. 19-28 Oficina 202, Edficio Torre Bolivar en Pereira, inmueble con uso de oficna con regimen de propiedad horizontal y el parqueadero # 9 de la misma edificación.
Cesión del contrato.- Abraham Levy Toledo cede el contato a SIDAL S.A., a partir de la suscripción del contrato el valor del canon de arrendamiento es de $4.662.336.  firmado el 1 de marzo de 2016.</t>
  </si>
  <si>
    <t>LEVY TOLEDO ABRAHAM</t>
  </si>
  <si>
    <t>Sucursal Villavicencio</t>
  </si>
  <si>
    <t>037-2005</t>
  </si>
  <si>
    <t>Arriendo del inmueble oficinas Sucursal Villavicencio, ubicado en la Cra. 39 #35-49 Local Barrio el Barzal.
Adicionales para los años 2005 a 2017.
adicional firmado el 24 de mayo de 2017, ampliar la vigencia del contrato del 1 de junio de 2017 al 30 de mayo de 2018, valor del contrato $58.998.034, canon mensual de $4.131.515 mas el IVA. 
Adicional.- Ampliar el valor del contato y prórroga desde el 1 de junio de 2006 por 12 meses.
Adicional .- Ampliar el valor del contto y pr´rroga desde el 1 de junio de 2007 al 1 de junio de 2008
Adicioanles para los años 208-209, 209-2010, 2010-2011, 2011-2012, 2012-2013, 2013-2014, 2014-2015, 2015-2016, 2016-2017, 2017-2018, por un año desde el 1 de junio.
Adicional 2019.- Prorrogar la vigencia del contato en 12 meses contados a partir del 1 de junio de 2019 hasta el 30 de mayo de 2020.</t>
  </si>
  <si>
    <t>REPRESENTACIONES GALERON LTDA</t>
  </si>
  <si>
    <t>071-2006</t>
  </si>
  <si>
    <t>El ARRENDADOR  se obliga a conceder  al ARRENDATARIO  el  goce  del inmueble con destino a actividades propias de la compañía aseguradora, cuyos linderos se determinan en la clausula segunda que en adelante se identifican por su direccion de acuerdo con el inventario que las partes firman por separado el cual forma parte de este mismo contrato.</t>
  </si>
  <si>
    <t>Depreciaciones</t>
  </si>
  <si>
    <t>Sucursal Cartagena</t>
  </si>
  <si>
    <t>088-2007</t>
  </si>
  <si>
    <t>Arriendo Inmueble ubicado en el Edificio Char, calle larga N° 10 - 32 primer piso, barrio getsemani de la ciudad de Cartagena.</t>
  </si>
  <si>
    <t>INVERMAS S.A.</t>
  </si>
  <si>
    <t>Sucursal Medellin</t>
  </si>
  <si>
    <t>080-2008</t>
  </si>
  <si>
    <t>EL ARREDADOR concede al ARRENDATARIO el goce de la oficina de la carrera 71 No. C4-22 en la ciudad de Medellín de acuerdo con el inventario que las partes firman por separado el cual forma parte del mismo.</t>
  </si>
  <si>
    <t>COOPERATIVA DE ASESORES EN INVERSIONES COASESORES</t>
  </si>
  <si>
    <t>GASTOS DISTRIBUCION
(AGENCIAS, FRANQUICIAS,
PTOS DE VTA, SATELITES Y
VIRTUALES)</t>
  </si>
  <si>
    <t>Sucursal Neiva</t>
  </si>
  <si>
    <t>055-2009</t>
  </si>
  <si>
    <t>Mediante el presente contrato EL ARRENDADOR concede a EL ARRENDATARIO el uso y goce del siguiente inmueble ubicado en la calle 8 No. 7A-30, de la ciudad de Neiva (Huila): Local No. 1 que consta de seis (6) parqueaderos, (1) un depósito y  (1) cuarto de archivo, de acuerdo con el inventario que las partes firman por separado, el cual forma parte de este mismo contrato.</t>
  </si>
  <si>
    <t>CONSTRUCTORA SANTA LUCIA NEIRA</t>
  </si>
  <si>
    <t xml:space="preserve">Centro Empresarial Corporativo </t>
  </si>
  <si>
    <t>064-2011</t>
  </si>
  <si>
    <t>LOS ARRENDADORES conceden a EL ARRENDATARIO el uso y goce del local 101 y la oficina 301 y de los usos exclusivos de la terraza del local 101 y los garajes 16, 16A, 17, 17A, 21, 22, 23, 24, 25, 26, 27, 28, 29 y 30 bienes ubicados en la Calle 93 No. 15 – 40 del Edificio “Tapiola” Propiedad Horizontal, de la ciudad de Bogotá, de acuerdo con el inventario que las partes firman por separado, los cuales formarán parte del presente contrato.</t>
  </si>
  <si>
    <t>860027563-2
900383665-5
900383375-4</t>
  </si>
  <si>
    <t>INVERSIONES RESTREPO Y OTROS</t>
  </si>
  <si>
    <t>DEPRECIACIONES ADMINISTRACION DE COPROPIEDADES</t>
  </si>
  <si>
    <t>Sucursal Bucaramanga</t>
  </si>
  <si>
    <t>057-2012</t>
  </si>
  <si>
    <t>EL ARRENDADOR concede a EL ARRENDATARIO el uso y goce del inmueble ubicado en la carrera 37 N. 51-81 Urbanización Cabecera del Llano de la ciudad de Bucaramanga, inmueble con uso de oficina sin régimen de propiedad horizontal,  detallado de acuerdo con el inventario que las partes firman el cual forma parte de este contrato.</t>
  </si>
  <si>
    <t>SOCIEDAD PRIVADA DEL ALQUILER S.A.S.</t>
  </si>
  <si>
    <t>Sucursal Sincelejo</t>
  </si>
  <si>
    <t>027-2013</t>
  </si>
  <si>
    <t xml:space="preserve">Mediante el presente contrato EL ARRENDADOR concede a EL ARRENDATARIO el uso y goce del inmueble ubicado en la carrera 19 No. 27 – 07 de la ciudad de Sincelejo, inmueble con uso de oficina sin régimen de propiedad horizontal, detallado de acuerdo con el inventario que las partes firmen, el cual formará parte de este contrato. </t>
  </si>
  <si>
    <t>INMOBILIARIA Y CONSTRUCTORA COUNTRY HOUSE DEL CARIBE SAS</t>
  </si>
  <si>
    <t>DEPRECIACONES</t>
  </si>
  <si>
    <t>Sucursal Manizales</t>
  </si>
  <si>
    <t>030-2013</t>
  </si>
  <si>
    <t xml:space="preserve">Mediante el presente contrato EL ARRENDADOR concede a EL ARRENDATARIO el uso y goce del inmueble ubicado en la carrera 23 C No. 62 – 06, local No. 1 y parqueaderos Nos 9 y 10 de la ciudad de Manizales, inmueble con uso de oficina sometidos a régimen de propiedad horizontal, detallado de acuerdo con el inventario que las partes firman el cual forma parte de este contrato. </t>
  </si>
  <si>
    <t>PROSEGUIR S.A.</t>
  </si>
  <si>
    <t xml:space="preserve"> 124,271,498.94</t>
  </si>
  <si>
    <t>Sucursal Cali</t>
  </si>
  <si>
    <t>045-2013</t>
  </si>
  <si>
    <t>El Arrendamiento el uso y goce de la oficina identificada como piso 27 del Edificio Corficolombiana ubicado en la calle 10 No. 4 - 47 , con tres parqueaderos, denominados  30, 31 y 32 situado en el sotano segundo del mismo edificio, de la ciudad de Cali con el inventario que las partes firman por separado y el cual forma parte de este mismo contrato</t>
  </si>
  <si>
    <t>AZCARATE RIVERA E HIJOS LTDA.</t>
  </si>
  <si>
    <t>DEPRECIACIONES
GASTOS DE ARCHIVO Y
MICROFILMACION</t>
  </si>
  <si>
    <t>Sucursal Buenaventura</t>
  </si>
  <si>
    <t>064-2017</t>
  </si>
  <si>
    <t>Conceder el goce de inmueble Call 3 Nro 2 33y Calle 3 AN 2 41 respectivamente del Edificio La Sirena de Buenaventura</t>
  </si>
  <si>
    <t>ARANGO &amp; AGUIRRE CIA LTDA.</t>
  </si>
  <si>
    <t>DEPRECIACIONES/ADMNISTRACION DE COPROPIEDADES</t>
  </si>
  <si>
    <t>Sucursal Cúcuta</t>
  </si>
  <si>
    <t>010-2009 / 300-2020-0172</t>
  </si>
  <si>
    <t>Arriendo Local comercial ubicado en la Av 4 calle 14 en las instalaciones de la Previsora Sucursal Cúcuta.</t>
  </si>
  <si>
    <t>JUAN JOSE VARGAS GELVIS</t>
  </si>
  <si>
    <t>Sucursal Mocoa</t>
  </si>
  <si>
    <t>300-2024-0227</t>
  </si>
  <si>
    <t>Entrega en arrendamiento comercial el uso y goce del inmueble ubicado en la ciudad de Mocoa.</t>
  </si>
  <si>
    <t>EDGAR GUSTAVO TORRES CHAMORRO</t>
  </si>
  <si>
    <t>300-2025-0001</t>
  </si>
  <si>
    <t>Servicios de inspección de los bienes asegurables y/o asegurados y/o servicios de administración de riesgos y control de pérdidas, de riesgos en curso y/o por suscribir asignados por LA PREVISORA S.A.</t>
  </si>
  <si>
    <t>LIDA MARIA MORALES LOZADA</t>
  </si>
  <si>
    <t>300-2025-0002</t>
  </si>
  <si>
    <t>Realizar los mantenimientos preventivos cada mes y correctivos cada que se requiera al sistema de aire acondicionado de la sucursal Medellin.</t>
  </si>
  <si>
    <t>COMERCIAL Y SERVICIOS LARCO S.A.S.</t>
  </si>
  <si>
    <t>Sucursal Yopal</t>
  </si>
  <si>
    <t>300-2025-0003</t>
  </si>
  <si>
    <t>Suministro e instalación de dos equipos de aire acondicionado tipo suspendido de techo con capacidad de 5tr y tecnología inverter.</t>
  </si>
  <si>
    <t>IMT INGENIERIA LTDA</t>
  </si>
  <si>
    <t>300-2025-0004</t>
  </si>
  <si>
    <t>Mantenimiento preventivo y correctivo (incluye suministro e instalación de repuestos) para los aires acondicionados de la sucursal de Villavicencio.</t>
  </si>
  <si>
    <t xml:space="preserve">ELVIS FERNANDO TOLEDO ESTRELLA </t>
  </si>
  <si>
    <t>MANTENIMIENTO Y
REPARACIONES
ADMINISTRATIVAS
_INV. ADQUISICIÓN ACTIVOS
FIJOS</t>
  </si>
  <si>
    <t>300-2025-0005</t>
  </si>
  <si>
    <t>Prestar los servicios para el Mantenimiento Preventivo de los siete (07) aires acondicionados ubicados en La Previsora S.A. Sucursal Florencia</t>
  </si>
  <si>
    <t>AINECOL S.A.S.</t>
  </si>
  <si>
    <t>300-2025-0006</t>
  </si>
  <si>
    <t>Servicio de parqueadero para funcionaria (Lelia Rosa López Hernández) placa DFN 441.</t>
  </si>
  <si>
    <t>PERLA MAGNOLIA LASTRA AGUIAR</t>
  </si>
  <si>
    <t>AUXILIOS AL PERSONAL</t>
  </si>
  <si>
    <t>300-2025-0007</t>
  </si>
  <si>
    <t>Prestar sus servicios en el alquiler de 7 celdas para el parqueo de vehículos de los funcionarios de Previsora en la sede Automar</t>
  </si>
  <si>
    <t>SENTIDO IMMOBILIARIO S.A.S.</t>
  </si>
  <si>
    <t>300-2025-0008</t>
  </si>
  <si>
    <t>Arrendamiento de tres cupos de parqueadero ubicado en el EDIFICIO CENTRO COMERCIAL CABLE PLAZA para tres vehículos para ser utilizado de lunes a viernes por los funcionarios de La Previsora S.A. Sucursal Manizales.</t>
  </si>
  <si>
    <t>EDIFICIO CENTRO COMERCIAL CABLE PLAZA  - PROPIEDAD HORIZONTAL</t>
  </si>
  <si>
    <t>300-2025-0009</t>
  </si>
  <si>
    <t>Arrendamiento de parqueaderos 50-51 EDIFICIO FORUM ubicados en la Carrera 23C N 62-06 de la ciudad de Manizales, para ser utilizados de lunes a viernes por funcionarios de La Previsora S.A. Sucursal Manizales</t>
  </si>
  <si>
    <t>JORGE WILLIAM GÓMEZ VALENCIA</t>
  </si>
  <si>
    <t>Sucursal Armenia</t>
  </si>
  <si>
    <t>300-2025-0010</t>
  </si>
  <si>
    <t>Servicio de mantenimiento equipos de aire acondicionado Suc Armenia.</t>
  </si>
  <si>
    <t>TERMOSISTEMAS S.A.S.</t>
  </si>
  <si>
    <t>Sucursal Quibdo</t>
  </si>
  <si>
    <t>300-2025-0011</t>
  </si>
  <si>
    <t>Entrega en arrendamiento comercial a EL ARRENDATARIO el uso y goce del inmueble ubicado en la Carrera 2 N° 24-14 Oficina 204 Edificio
Granahorrar de la ciudad de Quibdó - Chocó.</t>
  </si>
  <si>
    <t>DERECHO &amp; RAZÓN ASOCIADOS S.A.S. DH&amp;R</t>
  </si>
  <si>
    <t>300-2025-0012</t>
  </si>
  <si>
    <t>Servicio de Alquiler de cuatro parqueaderos para funcionarios sucursal Pereira.</t>
  </si>
  <si>
    <t>CARLOS HUMBERTO JURADO TORRES</t>
  </si>
  <si>
    <t>300-2025-0013</t>
  </si>
  <si>
    <t>Mantenimiento preventivo y correctivo (incluye suministro e instalación de repuestos) con una periodicidad trimestral a los
aires acondicionados de la sucursal Yopal</t>
  </si>
  <si>
    <t>300-2025-0014</t>
  </si>
  <si>
    <t>Suministrar greca de 60 tintos para la sucursal Arauca.</t>
  </si>
  <si>
    <t>ELVIS FERNANDO TOLEDO ESTRELLA</t>
  </si>
  <si>
    <t>Finalizado</t>
  </si>
  <si>
    <t>300-2025-0015</t>
  </si>
  <si>
    <t>Mantenimientos preventivo y correctivo de dos equipos de aires acondicionados y refrigeración centrales y dos mini Split.</t>
  </si>
  <si>
    <t>NILSON NICOLAI MORA IZQUIERDO</t>
  </si>
  <si>
    <t>300-2025-0016</t>
  </si>
  <si>
    <t>Servicio de parqueadero para los funcionarios de la Previsora S.A. sucursal Cali.</t>
  </si>
  <si>
    <t>PARQUEADERO ASOMEJIAS LTDA.</t>
  </si>
  <si>
    <t>https://community.secop.gov.co/Public/Tendering/ContractNoticePhases/View?PPI=CO1.PPI.39480457&amp;isFromPublicArea=True&amp;isModal=False</t>
  </si>
  <si>
    <t>300-2025-0017</t>
  </si>
  <si>
    <t>Mantenimiento preventivo y correctivo de 7 aires acondicionados ubicados en la Sucursa Buenaventura.</t>
  </si>
  <si>
    <t>CENTRAL DE AIRES DEL PACIFICO LTDA.</t>
  </si>
  <si>
    <t>https://community.secop.gov.co/Public/Tendering/ContractNoticePhases/View?PPI=CO1.PPI.39485526&amp;isFromPublicArea=True&amp;isModal=False</t>
  </si>
  <si>
    <t>300-2025-0018</t>
  </si>
  <si>
    <t>Prestar el servicio de venta e instalación de aires acondicionados 1 minisplit de 24 mil BTU, una
condensadora de 60 mil BTU (5 toneladas) y 2 minisplit de 12 mil BTU, para reemplazar los equipos dañados de la sucursal Cartagena.</t>
  </si>
  <si>
    <t xml:space="preserve">INGENIERÍA, PROYECTOS Y DISEÑOS S.A.S </t>
  </si>
  <si>
    <t>https://community.secop.gov.co/Public/Tendering/ContractNoticePhases/View?PPI=CO1.PPI.39491902&amp;isFromPublicArea=True&amp;isModal=False</t>
  </si>
  <si>
    <t>300-2025-0019</t>
  </si>
  <si>
    <t xml:space="preserve">Prestar el servicio de impresión monocromatico de carnets. </t>
  </si>
  <si>
    <t>OSVALDO ELIECER HOLGUIN ORDUZ</t>
  </si>
  <si>
    <t>https://community.secop.gov.co/Public/Tendering/ContractNoticePhases/View?PPI=CO1.PPI.39490472&amp;isFromPublicArea=True&amp;isModal=False</t>
  </si>
  <si>
    <t>300-2025-0020</t>
  </si>
  <si>
    <t>Alquiler de parqueadero para los funcionarios.</t>
  </si>
  <si>
    <t>LISBRAN S.A.S.</t>
  </si>
  <si>
    <t>https://community.secop.gov.co/Public/Tendering/ContractNoticePhases/View?PPI=CO1.PPI.39494397&amp;isFromPublicArea=True&amp;isModal=False</t>
  </si>
  <si>
    <t>Sucursal Riohacha</t>
  </si>
  <si>
    <t>300-2025-0021</t>
  </si>
  <si>
    <t>Prestar el servicio de mantenimiento preventivo de 5 aires acondicionados, mantenimiento correctivo del sistema de presión, del sistema electrico y cambio de rubatex y cinta vinilo.</t>
  </si>
  <si>
    <t>CINDEL JOSE ZAMARA TORO</t>
  </si>
  <si>
    <t>33%%</t>
  </si>
  <si>
    <t>https://community.secop.gov.co/Public/Tendering/ContractNoticePhases/View?PPI=CO1.PPI.39489295&amp;isFromPublicArea=True&amp;isModal=False</t>
  </si>
  <si>
    <t>300-2025-0022</t>
  </si>
  <si>
    <t>Suministrar un (1) horno microondas con capacidad de 18 a 23 litros y una (1) brilladora para la sucursal Florencia Caquetá.</t>
  </si>
  <si>
    <t>300-2025-0023</t>
  </si>
  <si>
    <t>Realizar el mantenimiento general de las instalaciones de la oficina de la sucursal Yopal. (resane, estuco, pintura, etc).</t>
  </si>
  <si>
    <t>SOLON SOLUCIONES INTEGRALES DE MANTENIMIENTO S.A.S</t>
  </si>
  <si>
    <t>ADECUACION E INSTALACION
DE OFICINA</t>
  </si>
  <si>
    <t>300-2025-0024</t>
  </si>
  <si>
    <t>Servicio de alquiler de parqueadero de seis (6 vehículos de propiedad de funcionarios de la Sucursal Cartagena.</t>
  </si>
  <si>
    <t>GRUPO HEROICA S.A.S</t>
  </si>
  <si>
    <t>300-2025-0025</t>
  </si>
  <si>
    <t xml:space="preserve">Suministro e instalación de vidrios templados para el cerramiento del puesto front desk en la sucursal Medellin. </t>
  </si>
  <si>
    <t>QUINTERO ENSAMBLES S.A.S</t>
  </si>
  <si>
    <t>ADECUACION E INSTALACION DE OFICINA</t>
  </si>
  <si>
    <t>300-2025-0026</t>
  </si>
  <si>
    <t xml:space="preserve">Prestar el servicio de mantenimiento preventivo de los aires acondicionados de la suursal. </t>
  </si>
  <si>
    <t>REFRILITORAL CASASBUENAS CORTES &amp; COMPAÑIA SAS</t>
  </si>
  <si>
    <t>300-2025-0027</t>
  </si>
  <si>
    <t xml:space="preserve">Compra nevera WRW25CKTWW - marca Whirlpool no frost 263 LTS gris </t>
  </si>
  <si>
    <t>SUMIMAS S A S</t>
  </si>
  <si>
    <t>300-2025-0028</t>
  </si>
  <si>
    <t>Prestar el servicio de catering
Para Realización de Actividad De Lanzamiento Plan De Incentivos Mutuamente 2025
Intermediarios, Agentes Y Agencias Sucursal Armenia.</t>
  </si>
  <si>
    <t>SARA RESTREPO ANGEL</t>
  </si>
  <si>
    <t>300-2025-0029</t>
  </si>
  <si>
    <t>Prestar el servicio de evento de lanzamiento mutuamente 2025 agentes y agencias sucursal Popayan.</t>
  </si>
  <si>
    <t>GRATTA SAS</t>
  </si>
  <si>
    <t>300-2025-0030</t>
  </si>
  <si>
    <t>Prestar el servicio de actividad de cierre de gestión de los aliados de la PREVISORA S.A. Sucursal Neiva</t>
  </si>
  <si>
    <t>HOTELES DE NEIVA SOCIEDAD POR ACCIONES SIMPLIFICADA</t>
  </si>
  <si>
    <t>https://community.secop.gov.co/Public/Tendering/OpportunityDetail/Index?noticeUID=CO1.NTC.8136131&amp;isFromPublicArea=True&amp;isModal=False</t>
  </si>
  <si>
    <t>300-2025-0031</t>
  </si>
  <si>
    <t>Adquisición de un horno microondas industrial.</t>
  </si>
  <si>
    <t>JOSERRAGO S.A.S</t>
  </si>
  <si>
    <t>300-2025-0032</t>
  </si>
  <si>
    <t>Prestar el servicio de realizar el evento lanzamiento mutuamente 2025 agentes y agencias, sucursal Bucaramanga.</t>
  </si>
  <si>
    <t>INVERSIONES SILVA &amp; ASOCIADOS S.A.S</t>
  </si>
  <si>
    <t>300-2025-0033</t>
  </si>
  <si>
    <t>prestar el servicio de realizar la actividad de lanzamiento del plan mutuamente 2025 para los aliados de La Previsora s.a. sucursal Yopal.</t>
  </si>
  <si>
    <t>NATALIA RODRIGUEZ GONZALEZ</t>
  </si>
  <si>
    <t>https://community.secop.gov.co/Public/Tendering/OpportunityDetail/Index?noticeUID=CO1.NTC.8140120&amp;isFromPublicArea=True&amp;isModal=False</t>
  </si>
  <si>
    <t>300-2025-0034</t>
  </si>
  <si>
    <t>Prestar el servicio de evento de lanzamiento mutuamente sucursal Arauca.</t>
  </si>
  <si>
    <t>GLORIA MERY CABRERA ALVAREZ</t>
  </si>
  <si>
    <t>300-2025-0035</t>
  </si>
  <si>
    <t>Entrega en arrendamiento comercial a el arrendatario el uso y goce del inmueble ubicado en la Carrera 2 N° 24-14 Oficina 204 Edificio Granahorrar de la ciudad de Quibdó - Chocó.</t>
  </si>
  <si>
    <t>DERECHO Y RAZON ASOCIADOS S.A.S</t>
  </si>
  <si>
    <t>Sucursal Pasto</t>
  </si>
  <si>
    <t>300-2025-0036</t>
  </si>
  <si>
    <t>Servicio de reparación y mantenimiento de vidrios conforme a propuesta presentada.</t>
  </si>
  <si>
    <t>JAIME NELSON BOTINA BARRERA</t>
  </si>
  <si>
    <t>300-2025-0037</t>
  </si>
  <si>
    <t>Prestación servicio de comedor para cena de 20 personas, fin realizar lanzamiento
mutuamente 2025, el día 26 de marzo del 2025.</t>
  </si>
  <si>
    <t>CAJA DE COMPENSACION FAMILIAR DE LA GUAJIRA</t>
  </si>
  <si>
    <t>100%%</t>
  </si>
  <si>
    <t>300-2025-0038</t>
  </si>
  <si>
    <t>Adquisición de una nevera.</t>
  </si>
  <si>
    <t>COLOMBIANA DE COMERCIO S.A. Y/O ALKOSTO S.A.</t>
  </si>
  <si>
    <t>https://community.secop.gov.co/Public/Tendering/OpportunityDetail/Index?noticeUID=CO1.NTC.8139969&amp;isFromPublicArea=True&amp;isModal=False</t>
  </si>
  <si>
    <t>300-2025-0039</t>
  </si>
  <si>
    <t>Prestar el servicio de operador logístico para garantizar el desarrollo del evento lanzamiento
Mutuamente agentes y agencias 2025.</t>
  </si>
  <si>
    <t>https://community.secop.gov.co/Public/Tendering/OpportunityDetail/Index?noticeUID=CO1.NTC.8139739&amp;isFromPublicArea=True&amp;isModal=False</t>
  </si>
  <si>
    <t>300-2025-0040</t>
  </si>
  <si>
    <t>Contrar los servicios de organización y ejecución de evento empresarial actividad de Lanzamiento de plan de incentivos mutuamente año 2025 para 70 personas.</t>
  </si>
  <si>
    <t>BASHIR S.A.S.</t>
  </si>
  <si>
    <t>https://community.secop.gov.co/Public/Tendering/OpportunityDetail/Index?noticeUID=CO1.NTC.8140551&amp;isFromPublicArea=True&amp;isModal=False</t>
  </si>
  <si>
    <t>300-2025-0041</t>
  </si>
  <si>
    <t>Contratar el servicio de restaurante para el lanzamiento mutuamente 2025 agentes y agencias Pereira.</t>
  </si>
  <si>
    <t>GRUPO INVERSIONES MONTOYA S.A.S</t>
  </si>
  <si>
    <t>https://community.secop.gov.co/Public/Tendering/OpportunityDetail/Index?noticeUID=CO1.NTC.8140252&amp;isFromPublicArea=True&amp;isModal=False</t>
  </si>
  <si>
    <t>300-2025-0042</t>
  </si>
  <si>
    <t xml:space="preserve">Prestar el servicio de logística, organización y alimentación para actividad de lanzamiento mutuamente 2025 para los agentes y agencias de la sucursal Medellin. </t>
  </si>
  <si>
    <t>VALERIA DIAZ ASTAIZA</t>
  </si>
  <si>
    <t>https://community.secop.gov.co/Public/Tendering/OpportunityDetail/Index?noticeUID=CO1.NTC.8140861&amp;isFromPublicArea=True&amp;isModal=False</t>
  </si>
  <si>
    <t>300-2025-0043</t>
  </si>
  <si>
    <t>Servicios para la organización y ejecución del Evento denominado: Lanzamiento plan de intermediarios 2025 dirigido a los aliados estratégicos de La Previsora S.A. Sucursal Manizales.</t>
  </si>
  <si>
    <t>EL EFECTO BARBACOA SAS</t>
  </si>
  <si>
    <t>https://community.secop.gov.co/Public/Tendering/OpportunityDetail/Index?noticeUID=CO1.NTC.8139894&amp;isFromPublicArea=True&amp;isModal=False</t>
  </si>
  <si>
    <t>300-2025-0044</t>
  </si>
  <si>
    <t>Prestar el servicio de realizar el evento lanzamiento Mutuamente 2025 agentes y agencias suursal Cucuta.</t>
  </si>
  <si>
    <t>ORGANIZACION EPICCO S.A.S</t>
  </si>
  <si>
    <t>https://community.secop.gov.co/Public/Tendering/OpportunityDetail/Index?noticeUID=CO1.NTC.8141506&amp;isFromPublicArea=True&amp;isModal=False</t>
  </si>
  <si>
    <t>300-2025-0045</t>
  </si>
  <si>
    <t>Mantenimiento preventivo y correctivo de 7 unidades de aire
acondicionado.</t>
  </si>
  <si>
    <t>ECOCLIMA S. A. S</t>
  </si>
  <si>
    <t>300-2025-0046</t>
  </si>
  <si>
    <t>Prestar los servicios de un salón para un grupo de 42 personas, evento que tiene como objeto el Lanzamiento mutuamente año 2025, con agentes y agencias de La Previsora S.A. Sucursal Ibagué.</t>
  </si>
  <si>
    <t>ORLANDO ANDRES DURAN TAFUR</t>
  </si>
  <si>
    <t>https://community.secop.gov.co/Public/Tendering/OpportunityDetail/Index?noticeUID=CO1.NTC.8144004&amp;isFromPublicArea=True&amp;isModal=False</t>
  </si>
  <si>
    <t>300-2025-0047</t>
  </si>
  <si>
    <t>Prestar el servicio de mantenimiento preventivo de la oficina (aires acondicionados, planta eléctrica, muebles y enseres, etc), pintura de las instalaciones y los elementos de trabajo de los funcionarios de la Sucursal.</t>
  </si>
  <si>
    <t>SERVICIOS FRIOS DEL CHOCO SERVIFRIC Y CIA LTDA</t>
  </si>
  <si>
    <t>_ADECUACION E INSTALACION DE OFICINA
_MANTENIMIENTO Y REPARACIONES ADMINISTRATIVAS</t>
  </si>
  <si>
    <t>300-2025-0048</t>
  </si>
  <si>
    <t>Prestar el servicio de salón y apoyo logístico para evento empresarial y servicio a la mesa con un show de la gastronomía turca para el
lanzamiento mutuamente agentes y agencias 2025.</t>
  </si>
  <si>
    <t>MARCO TULIO GOMEZ GIRALDO S.A.S.</t>
  </si>
  <si>
    <t>https://community.secop.gov.co/Public/Tendering/ContractNoticePhases/View?PPI=CO1.PPI.39493729&amp;isFromPublicArea=True&amp;isModal=False</t>
  </si>
  <si>
    <t>300-2025-0049</t>
  </si>
  <si>
    <t>Prestar el servicio de evento lanzamiento plan de incentivos Mutuamente 2025 para aliados de Previsora Cartagena.</t>
  </si>
  <si>
    <t>INVERSIONES M S.A.S</t>
  </si>
  <si>
    <t>https://community.secop.gov.co/Public/Tendering/OpportunityDetail/Index?noticeUID=CO1.NTC.8140757&amp;isFromPublicArea=True&amp;isModal=False</t>
  </si>
  <si>
    <t>300-2025-0050</t>
  </si>
  <si>
    <t>Servicio de alquiler de salon de eventos para catering con microfono, video beam, sonido, almuerzo y ambientación musical.</t>
  </si>
  <si>
    <t>KILOTE RESTAURANTE BAR S.A.S.</t>
  </si>
  <si>
    <t>300-2025-0051</t>
  </si>
  <si>
    <t>Prestar el servicio evento lanzamiento mutuamente 2025 agentes y agencias.</t>
  </si>
  <si>
    <t>HOTELES DE BALATA SAS</t>
  </si>
  <si>
    <t>Sucursal Tunja</t>
  </si>
  <si>
    <t>300-2025-0052</t>
  </si>
  <si>
    <t>Prestar los servicios de apoyo logístico para desarrollar el Lanzamiento Mutuamente 2025 para Agentes y Agencias.</t>
  </si>
  <si>
    <t>JAV SERVICIOS COMERCIALES LTDA</t>
  </si>
  <si>
    <t>https://community.secop.gov.co/Public/Tendering/ContractNoticePhases/View?PPI=CO1.PPI.39490944&amp;isFromPublicArea=True&amp;isModal=False</t>
  </si>
  <si>
    <t>300-2025-0053</t>
  </si>
  <si>
    <t xml:space="preserve">Servicios de restaurante para 35 personas, incluido el salón, servicio de meseros, ayudas audiovisuales (video bean), sonido y ambientación musical. </t>
  </si>
  <si>
    <t>MARIA NELLY CALUME PRETELT</t>
  </si>
  <si>
    <t>300-2025-0054</t>
  </si>
  <si>
    <t>Compra e Instalación de Aire Acondicionado tipo mini Split de
12.000 220V R410A INVERTER marca BLUELINE, para la oficina de subgerencia.</t>
  </si>
  <si>
    <t>ECOCLIMA S. A. S.</t>
  </si>
  <si>
    <t>300-2025-0055</t>
  </si>
  <si>
    <t>Arrendamiento de parqueadero para los funcionarios de la sucursal.</t>
  </si>
  <si>
    <t>G5 ENGINEERING SAS</t>
  </si>
  <si>
    <t>300-2025-0056</t>
  </si>
  <si>
    <t>Servicio de restaurante para el lanzamiento de mutuamente 2025 agentes y agencias de la sucursal Sincelejo.</t>
  </si>
  <si>
    <t>LINA PAOLA NASSER GAVIRIA</t>
  </si>
  <si>
    <t>300-2025-0057</t>
  </si>
  <si>
    <t>Mantenimiento de aires acondicionados y tres extractores de baño de la sucursal de Manizales.</t>
  </si>
  <si>
    <t>ESPECIALISTAS EN MANTENIMIENTO Y AUTOMATIZACION E.M.A INGENIERIA S.A.S</t>
  </si>
  <si>
    <t>300-2025-0058</t>
  </si>
  <si>
    <t>Suministro e instalación de sistema de aire acondicionado para el complemento de climatización de oficinas área abierta
en las oficinas en el edificio torre Bolívar Pereira.</t>
  </si>
  <si>
    <t>AIREFRITERMICA S.A.S</t>
  </si>
  <si>
    <t>300-2025-0059</t>
  </si>
  <si>
    <t>servicio de 2 mantenimientos preventivos y correctivos de la Planta Eléctrica
de la Sucursal, incluido los insumos utilizados.</t>
  </si>
  <si>
    <t>TANIA MARIA CALDERON SORACA</t>
  </si>
  <si>
    <t>0%%</t>
  </si>
  <si>
    <t>300-2025-0060</t>
  </si>
  <si>
    <t>Suministro e instalación de una maquina completa de aire acondicionado para la sucursal medellin en el cuarto tecnico.</t>
  </si>
  <si>
    <t>COMERCIAL Y SERVICIOS LARCO S. A.S</t>
  </si>
  <si>
    <t>300-2025-0061</t>
  </si>
  <si>
    <t xml:space="preserve">Rrealizar los trabajos de adecuación y obra civil para la instalación de aire acondicionado para el cuarto tecnico de la sucursal Medellin. </t>
  </si>
  <si>
    <t>PINTUDECOR RAFAEL ROJAS S.A.S</t>
  </si>
  <si>
    <t>300-2025-0063</t>
  </si>
  <si>
    <t>Mantenimiento preventivo y/o correctivo de los aires acondicionados de la sucursal.</t>
  </si>
  <si>
    <t>REFRIELECTRICOS INGENIERIAS SAS</t>
  </si>
  <si>
    <t>300-2025-0064</t>
  </si>
  <si>
    <t xml:space="preserve">Realización del evento lanzamiento mutuamente 2025. </t>
  </si>
  <si>
    <t>CORPORACION CLUB COLOMBIA</t>
  </si>
  <si>
    <t>300-2025-0065</t>
  </si>
  <si>
    <t>Suministro e instalación de un televisor marca Samsung d e 55 pulgadas para la sucursal Yopal.</t>
  </si>
  <si>
    <t>7140 / 7159</t>
  </si>
  <si>
    <t>300-2025-0066</t>
  </si>
  <si>
    <t>Realizar el cambio de dos avisos publicitarios de la sucursal Yopal.</t>
  </si>
  <si>
    <t>ELEMENTOS VARIOS
FUNGIBLES</t>
  </si>
  <si>
    <t>300-2025-0067</t>
  </si>
  <si>
    <t xml:space="preserve">Suministro e instalación de la sub acometida eléctrica parcial del local
de la previsora Sucursal Florencia. </t>
  </si>
  <si>
    <t>SERVISOLUCIONES Y SUMINISTROS S.A.S.</t>
  </si>
  <si>
    <t>300-2025-0070</t>
  </si>
  <si>
    <t>Suministrar una nevera de 249
Lts y un Televisor 65” para las oficinas de la sucursal Sincelejo.</t>
  </si>
  <si>
    <t>PEDRO JOSE GARZON MONROY</t>
  </si>
  <si>
    <t>300-2025-0069</t>
  </si>
  <si>
    <t>Suministro de vajilla, maquina dispensadora de café, proyector LED,  telon pantalla y trípode.</t>
  </si>
  <si>
    <t>ELEMENTOS VARIOS
FUNGIBLES
INV. ADQUISICIÓN ACTIVOS
FIJOS</t>
  </si>
  <si>
    <t>300-2025-0072</t>
  </si>
  <si>
    <t xml:space="preserve">servicio de alimentación y atención a los intermediarios de la sucursal, durante la actividad de Mutuamente 2025  </t>
  </si>
  <si>
    <t>CAJA DE COMPENSACION FAMILIAR DEL CHOCO</t>
  </si>
  <si>
    <t>300-2025-0073</t>
  </si>
  <si>
    <t>Suministro de sillas para la sucursal.</t>
  </si>
  <si>
    <t>JUAN CARLOS ESPINAL PACHECO</t>
  </si>
  <si>
    <t>300-2025-0074</t>
  </si>
  <si>
    <t>mantenimiento preventivo y/o correctivo de los aires acondicionados de la sucursal.</t>
  </si>
  <si>
    <t>300-2025-0075</t>
  </si>
  <si>
    <t>mantenimiento preventivo de los aires acondicionados.</t>
  </si>
  <si>
    <t>OPTIAIR S.A.S.</t>
  </si>
  <si>
    <t>300-2025-0077</t>
  </si>
  <si>
    <t>Suministrar e instalar un extintor en las oficias de la sucursal.</t>
  </si>
  <si>
    <t>PROTECCION INTEGRAL DEL TOLIMA S.A.S</t>
  </si>
  <si>
    <t>300-2025-0082</t>
  </si>
  <si>
    <t>Adquisición de 4 sillas para la sucursal</t>
  </si>
  <si>
    <t>CONTRATOS A MAYO 2025 - SUCURSALES</t>
  </si>
  <si>
    <t>Prestar los servicios de mantenimiento y soporte de la plataforma del sistema de presupuesto y planeación financiera DATA CIPRES, así como a la migración ETL a Data cripres V5.0.</t>
  </si>
  <si>
    <t xml:space="preserve">Gerencia De Innovación Y Procesos /
Subgerencia de Mejoramiento de Procesos </t>
  </si>
  <si>
    <t>CONTRATOS SUCURSALES A MAYO 2025</t>
  </si>
  <si>
    <t>CONTRATOS CASA MATRIZ A MAYO 2025</t>
  </si>
  <si>
    <r>
      <t>PORCENTAJE DE EJECUCIÓN FÍSICA</t>
    </r>
    <r>
      <rPr>
        <b/>
        <sz val="12"/>
        <color rgb="FFFF0000"/>
        <rFont val="Calibri"/>
        <family val="2"/>
      </rPr>
      <t xml:space="preserve">
</t>
    </r>
  </si>
  <si>
    <t xml:space="preserve">PORCENTAJE DE EJECUCIÓN PRESUPUESTAL 
</t>
  </si>
  <si>
    <t>PORCENTAJE DE EJECUCIÓN FÍSICA</t>
  </si>
  <si>
    <t>PORCENTAJE DE EJECUCIÓN PRESUPUESTAL</t>
  </si>
  <si>
    <t>VALOR PAGADO (EN PESOS)</t>
  </si>
  <si>
    <t>LINK SECOP I, II
(SEGÚN APLIQUE)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</si>
</sst>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2" formatCode="_-&quot;$&quot;\ * #,##0_-;\-&quot;$&quot;\ * #,##0_-;_-&quot;$&quot;\ * &quot;-&quot;_-;_-@_-"/>
    <numFmt numFmtId="164" formatCode="#,##0;[Red]#,##0"/>
    <numFmt numFmtId="165" formatCode="dd/mm/yyyy;@"/>
    <numFmt numFmtId="166" formatCode="0.0%"/>
    <numFmt numFmtId="167" formatCode="_-[$$-409]* #,##0.00_ ;_-[$$-409]* \-#,##0.00\ ;_-[$$-409]* &quot;-&quot;??_ ;_-@_ "/>
  </numFmts>
  <fonts count="22" x14ac:knownFonts="1">
    <font>
      <sz val="11"/>
      <color theme="1"/>
      <name val="Aptos Narrow"/>
      <family val="2"/>
      <scheme val="minor"/>
    </font>
    <font>
      <sz val="11"/>
      <color theme="1"/>
      <name val="Aptos Narrow"/>
      <family val="2"/>
      <scheme val="minor"/>
    </font>
    <font>
      <b/>
      <sz val="11"/>
      <color rgb="FFFFFFFF"/>
      <name val="Calibri"/>
      <family val="2"/>
    </font>
    <font>
      <sz val="11"/>
      <color rgb="FF000000"/>
      <name val="Calibri"/>
      <family val="2"/>
    </font>
    <font>
      <sz val="11"/>
      <name val="Calibri"/>
      <family val="2"/>
    </font>
    <font>
      <sz val="10"/>
      <name val="Calibri"/>
      <family val="2"/>
    </font>
    <font>
      <b/>
      <sz val="11"/>
      <name val="Calibri"/>
      <family val="2"/>
    </font>
    <font>
      <sz val="10"/>
      <color rgb="FF000000"/>
      <name val="Calibri"/>
      <family val="2"/>
    </font>
    <font>
      <sz val="9"/>
      <name val="Calibri"/>
      <family val="2"/>
    </font>
    <font>
      <sz val="11"/>
      <color theme="1"/>
      <name val="Calibri"/>
      <family val="2"/>
    </font>
    <font>
      <u/>
      <sz val="11"/>
      <color theme="10"/>
      <name val="Aptos Narrow"/>
      <family val="2"/>
      <scheme val="minor"/>
    </font>
    <font>
      <u/>
      <sz val="11"/>
      <color rgb="FF0563C1"/>
      <name val="Calibri"/>
      <family val="2"/>
    </font>
    <font>
      <sz val="9"/>
      <color theme="1"/>
      <name val="Calibri"/>
      <family val="2"/>
    </font>
    <font>
      <b/>
      <sz val="14"/>
      <name val="Arial"/>
      <family val="2"/>
    </font>
    <font>
      <b/>
      <sz val="11"/>
      <name val="Arial"/>
      <family val="2"/>
    </font>
    <font>
      <b/>
      <sz val="12"/>
      <color theme="0"/>
      <name val="Calibri"/>
      <family val="2"/>
    </font>
    <font>
      <b/>
      <sz val="12"/>
      <color rgb="FFFF0000"/>
      <name val="Calibri"/>
      <family val="2"/>
    </font>
    <font>
      <sz val="11"/>
      <color rgb="FF000000"/>
      <name val="Gadugi"/>
      <family val="2"/>
      <charset val="1"/>
    </font>
    <font>
      <sz val="10"/>
      <color theme="1"/>
      <name val="Calibri"/>
      <family val="2"/>
    </font>
    <font>
      <sz val="11"/>
      <name val="Aptos Narrow"/>
      <family val="2"/>
      <scheme val="minor"/>
    </font>
    <font>
      <b/>
      <sz val="11"/>
      <color theme="1"/>
      <name val="Calibri"/>
      <family val="2"/>
    </font>
    <font>
      <b/>
      <sz val="14"/>
      <color theme="1"/>
      <name val="Aptos Narrow"/>
      <family val="2"/>
      <scheme val="minor"/>
    </font>
  </fonts>
  <fills count="16">
    <fill>
      <patternFill patternType="none"/>
    </fill>
    <fill>
      <patternFill patternType="gray125"/>
    </fill>
    <fill>
      <patternFill patternType="solid">
        <fgColor rgb="FF92D050"/>
        <bgColor rgb="FF000000"/>
      </patternFill>
    </fill>
    <fill>
      <patternFill patternType="solid">
        <fgColor rgb="FF9B4CBA"/>
        <bgColor rgb="FF000000"/>
      </patternFill>
    </fill>
    <fill>
      <patternFill patternType="solid">
        <fgColor rgb="FF404040"/>
        <bgColor rgb="FF000000"/>
      </patternFill>
    </fill>
    <fill>
      <patternFill patternType="solid">
        <fgColor rgb="FF666699"/>
        <bgColor rgb="FFFFFFFF"/>
      </patternFill>
    </fill>
    <fill>
      <patternFill patternType="solid">
        <fgColor rgb="FFCC66FF"/>
        <bgColor rgb="FF000000"/>
      </patternFill>
    </fill>
    <fill>
      <patternFill patternType="solid">
        <fgColor rgb="FF95E069"/>
        <bgColor indexed="64"/>
      </patternFill>
    </fill>
    <fill>
      <patternFill patternType="solid">
        <fgColor rgb="FF9B4CBA"/>
        <bgColor indexed="64"/>
      </patternFill>
    </fill>
    <fill>
      <patternFill patternType="solid">
        <fgColor theme="1" tint="0.249977111117893"/>
        <bgColor indexed="64"/>
      </patternFill>
    </fill>
    <fill>
      <patternFill patternType="solid">
        <fgColor rgb="FF92D050"/>
        <bgColor indexed="64"/>
      </patternFill>
    </fill>
    <fill>
      <patternFill patternType="solid">
        <fgColor indexed="54"/>
      </patternFill>
    </fill>
    <fill>
      <patternFill patternType="solid">
        <fgColor rgb="FFFFFF00"/>
        <bgColor indexed="64"/>
      </patternFill>
    </fill>
    <fill>
      <patternFill patternType="solid">
        <fgColor rgb="FFFF0000"/>
        <bgColor indexed="64"/>
      </patternFill>
    </fill>
    <fill>
      <patternFill patternType="solid">
        <fgColor theme="6" tint="0.79998168889431442"/>
        <bgColor theme="6" tint="0.79998168889431442"/>
      </patternFill>
    </fill>
    <fill>
      <patternFill patternType="solid">
        <fgColor rgb="FFCC66FF"/>
        <bgColor indexed="64"/>
      </patternFill>
    </fill>
  </fills>
  <borders count="8">
    <border>
      <left/>
      <right/>
      <top/>
      <bottom/>
      <diagonal/>
    </border>
    <border>
      <left style="thin">
        <color rgb="FFA5A5A5"/>
      </left>
      <right style="thin">
        <color rgb="FFA5A5A5"/>
      </right>
      <top style="thin">
        <color rgb="FFA5A5A5"/>
      </top>
      <bottom style="thin">
        <color rgb="FFA5A5A5"/>
      </bottom>
      <diagonal/>
    </border>
    <border>
      <left style="thin">
        <color rgb="FFA5A5A5"/>
      </left>
      <right style="thin">
        <color rgb="FFA5A5A5"/>
      </right>
      <top style="double">
        <color rgb="FFA5A5A5"/>
      </top>
      <bottom style="thin">
        <color rgb="FF000000"/>
      </bottom>
      <diagonal/>
    </border>
    <border>
      <left style="medium">
        <color indexed="64"/>
      </left>
      <right/>
      <top/>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n">
        <color theme="6"/>
      </left>
      <right style="thin">
        <color theme="6"/>
      </right>
      <top style="thin">
        <color theme="6"/>
      </top>
      <bottom style="thin">
        <color theme="6"/>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rgb="FFA5A5A5"/>
      </left>
      <right style="thin">
        <color rgb="FFA5A5A5"/>
      </right>
      <top/>
      <bottom style="thin">
        <color rgb="FFA5A5A5"/>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172">
    <xf numFmtId="0" fontId="0" fillId="0" borderId="0" xfId="0"/>
    <xf numFmtId="42" fontId="4" fillId="0" borderId="1" xfId="1" applyFont="1" applyFill="1" applyBorder="1" applyAlignment="1">
      <alignment vertical="center" wrapText="1"/>
    </xf>
    <xf numFmtId="164" fontId="4" fillId="0" borderId="1" xfId="1" applyNumberFormat="1" applyFont="1" applyFill="1" applyBorder="1" applyAlignment="1">
      <alignment horizontal="right" vertical="center" wrapText="1"/>
    </xf>
    <xf numFmtId="10" fontId="6" fillId="0" borderId="1" xfId="2" applyNumberFormat="1" applyFont="1" applyFill="1" applyBorder="1" applyAlignment="1">
      <alignment horizontal="center" vertical="center" wrapText="1"/>
    </xf>
    <xf numFmtId="42" fontId="4" fillId="0" borderId="1" xfId="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42" fontId="4" fillId="0" borderId="1" xfId="1" applyFont="1" applyFill="1" applyBorder="1" applyAlignment="1">
      <alignment horizontal="right" vertical="center" wrapText="1"/>
    </xf>
    <xf numFmtId="0" fontId="4" fillId="0" borderId="1" xfId="1" applyNumberFormat="1" applyFont="1" applyFill="1" applyBorder="1" applyAlignment="1">
      <alignment horizontal="center" vertical="center"/>
    </xf>
    <xf numFmtId="42" fontId="5" fillId="0" borderId="1" xfId="1" applyFont="1" applyFill="1" applyBorder="1" applyAlignment="1">
      <alignment horizontal="right" vertical="center" wrapText="1"/>
    </xf>
    <xf numFmtId="0" fontId="4" fillId="0" borderId="1" xfId="1" applyNumberFormat="1" applyFont="1" applyFill="1" applyBorder="1" applyAlignment="1">
      <alignment horizontal="left" vertical="center"/>
    </xf>
    <xf numFmtId="0" fontId="4" fillId="0" borderId="1" xfId="1" applyNumberFormat="1" applyFont="1" applyFill="1" applyBorder="1" applyAlignment="1">
      <alignment vertical="center"/>
    </xf>
    <xf numFmtId="42" fontId="4" fillId="0" borderId="1" xfId="1" applyFont="1" applyFill="1" applyBorder="1" applyAlignment="1">
      <alignment horizontal="right" vertical="center"/>
    </xf>
    <xf numFmtId="42" fontId="4" fillId="0" borderId="1" xfId="1" applyFont="1" applyFill="1" applyBorder="1" applyAlignment="1">
      <alignment vertical="center"/>
    </xf>
    <xf numFmtId="164" fontId="4" fillId="0" borderId="1" xfId="1" applyNumberFormat="1" applyFont="1" applyFill="1" applyBorder="1" applyAlignment="1">
      <alignment horizontal="right" vertical="center"/>
    </xf>
    <xf numFmtId="10" fontId="6" fillId="0" borderId="1" xfId="2" applyNumberFormat="1" applyFont="1" applyFill="1" applyBorder="1" applyAlignment="1">
      <alignment horizontal="center" vertical="center"/>
    </xf>
    <xf numFmtId="42" fontId="4" fillId="0" borderId="1" xfId="1" applyFont="1" applyFill="1" applyBorder="1" applyAlignment="1">
      <alignment horizontal="center" vertical="center"/>
    </xf>
    <xf numFmtId="42" fontId="3" fillId="0" borderId="1" xfId="1" applyFont="1" applyFill="1" applyBorder="1" applyAlignment="1">
      <alignment horizontal="right" vertical="center" wrapText="1"/>
    </xf>
    <xf numFmtId="164" fontId="3" fillId="0" borderId="1" xfId="1" applyNumberFormat="1" applyFont="1" applyFill="1" applyBorder="1" applyAlignment="1">
      <alignment horizontal="right" vertical="center" wrapText="1"/>
    </xf>
    <xf numFmtId="42" fontId="3" fillId="0" borderId="1" xfId="1" applyFont="1" applyFill="1" applyBorder="1" applyAlignment="1">
      <alignment horizontal="right" vertical="center"/>
    </xf>
    <xf numFmtId="164" fontId="3" fillId="0" borderId="1" xfId="1" applyNumberFormat="1" applyFont="1" applyFill="1" applyBorder="1" applyAlignment="1">
      <alignment horizontal="right" vertical="center"/>
    </xf>
    <xf numFmtId="42" fontId="7" fillId="0" borderId="1" xfId="1" applyFont="1" applyFill="1" applyBorder="1" applyAlignment="1">
      <alignment horizontal="right" vertical="center" wrapText="1"/>
    </xf>
    <xf numFmtId="6" fontId="3" fillId="0" borderId="1" xfId="1" applyNumberFormat="1" applyFont="1" applyFill="1" applyBorder="1" applyAlignment="1">
      <alignment horizontal="right" vertical="center" wrapText="1"/>
    </xf>
    <xf numFmtId="164" fontId="4" fillId="0" borderId="1" xfId="1" applyNumberFormat="1" applyFont="1" applyFill="1" applyBorder="1" applyAlignment="1">
      <alignment horizontal="center" vertical="center" wrapText="1"/>
    </xf>
    <xf numFmtId="0" fontId="6" fillId="6" borderId="2" xfId="0" applyFont="1" applyFill="1" applyBorder="1" applyAlignment="1">
      <alignment vertical="center" wrapText="1"/>
    </xf>
    <xf numFmtId="42" fontId="6" fillId="6" borderId="2" xfId="0" applyNumberFormat="1" applyFont="1" applyFill="1" applyBorder="1" applyAlignment="1">
      <alignment vertical="center" wrapText="1"/>
    </xf>
    <xf numFmtId="0" fontId="0" fillId="0" borderId="0" xfId="0" applyAlignment="1">
      <alignment wrapText="1"/>
    </xf>
    <xf numFmtId="0" fontId="4" fillId="0" borderId="1" xfId="0" applyFont="1" applyBorder="1" applyAlignment="1">
      <alignment vertical="center" wrapText="1"/>
    </xf>
    <xf numFmtId="14" fontId="4" fillId="0" borderId="1" xfId="0" applyNumberFormat="1" applyFont="1"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5" fillId="0" borderId="1" xfId="0" applyFont="1" applyBorder="1" applyAlignment="1">
      <alignment vertical="center"/>
    </xf>
    <xf numFmtId="42" fontId="5" fillId="0" borderId="1" xfId="0" applyNumberFormat="1" applyFont="1" applyBorder="1" applyAlignment="1">
      <alignment horizontal="center" vertical="center" wrapText="1"/>
    </xf>
    <xf numFmtId="42" fontId="5" fillId="0" borderId="1" xfId="0" applyNumberFormat="1"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right" vertical="center" wrapText="1"/>
    </xf>
    <xf numFmtId="42" fontId="4" fillId="0" borderId="1" xfId="0" applyNumberFormat="1" applyFont="1" applyBorder="1" applyAlignment="1">
      <alignment vertical="center" wrapText="1"/>
    </xf>
    <xf numFmtId="1" fontId="4" fillId="0" borderId="1" xfId="0" applyNumberFormat="1" applyFont="1" applyBorder="1" applyAlignment="1">
      <alignment vertical="center" wrapText="1"/>
    </xf>
    <xf numFmtId="1"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42" fontId="5" fillId="0" borderId="1" xfId="0" applyNumberFormat="1" applyFont="1" applyBorder="1" applyAlignment="1">
      <alignment vertical="center"/>
    </xf>
    <xf numFmtId="0" fontId="4" fillId="0" borderId="1" xfId="0" applyFont="1" applyBorder="1" applyAlignment="1">
      <alignment horizontal="right" vertical="center"/>
    </xf>
    <xf numFmtId="165" fontId="4" fillId="0" borderId="1" xfId="0" applyNumberFormat="1" applyFont="1" applyBorder="1" applyAlignment="1">
      <alignment horizontal="center" vertical="center"/>
    </xf>
    <xf numFmtId="0" fontId="3" fillId="0" borderId="1" xfId="0" applyFont="1" applyBorder="1" applyAlignment="1">
      <alignment vertical="center"/>
    </xf>
    <xf numFmtId="1" fontId="4" fillId="0" borderId="1" xfId="0" applyNumberFormat="1" applyFont="1" applyBorder="1" applyAlignment="1">
      <alignment vertical="center"/>
    </xf>
    <xf numFmtId="1" fontId="4" fillId="0" borderId="1" xfId="0" applyNumberFormat="1" applyFont="1" applyBorder="1" applyAlignment="1">
      <alignment horizontal="center" vertical="center"/>
    </xf>
    <xf numFmtId="0" fontId="7" fillId="0" borderId="1" xfId="0" applyFont="1" applyBorder="1" applyAlignment="1">
      <alignment vertical="center"/>
    </xf>
    <xf numFmtId="14" fontId="3" fillId="0" borderId="1" xfId="0" applyNumberFormat="1" applyFont="1" applyBorder="1" applyAlignment="1">
      <alignment horizontal="center" vertical="center" wrapText="1"/>
    </xf>
    <xf numFmtId="42" fontId="7" fillId="0" borderId="1" xfId="0" applyNumberFormat="1" applyFont="1" applyBorder="1" applyAlignment="1">
      <alignment vertical="center" wrapText="1"/>
    </xf>
    <xf numFmtId="0" fontId="3" fillId="0" borderId="1" xfId="0" applyFont="1" applyBorder="1" applyAlignment="1">
      <alignment horizontal="left" vertical="center" wrapText="1"/>
    </xf>
    <xf numFmtId="165" fontId="3" fillId="0" borderId="1" xfId="0" applyNumberFormat="1" applyFont="1" applyBorder="1" applyAlignment="1">
      <alignment horizontal="center" vertical="center" wrapText="1"/>
    </xf>
    <xf numFmtId="166" fontId="3" fillId="0" borderId="1" xfId="0" applyNumberFormat="1" applyFont="1" applyBorder="1" applyAlignment="1">
      <alignment vertical="center" wrapText="1"/>
    </xf>
    <xf numFmtId="42" fontId="7"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165" fontId="3" fillId="0" borderId="1" xfId="0" applyNumberFormat="1" applyFont="1" applyBorder="1" applyAlignment="1">
      <alignment horizontal="center" vertical="center"/>
    </xf>
    <xf numFmtId="166" fontId="3" fillId="0" borderId="1" xfId="0" applyNumberFormat="1" applyFont="1" applyBorder="1" applyAlignment="1">
      <alignment vertical="center"/>
    </xf>
    <xf numFmtId="42" fontId="7" fillId="0" borderId="1" xfId="0" applyNumberFormat="1" applyFont="1" applyBorder="1" applyAlignment="1">
      <alignment vertical="center"/>
    </xf>
    <xf numFmtId="0" fontId="3" fillId="0" borderId="1" xfId="0" applyFont="1" applyBorder="1" applyAlignment="1">
      <alignment horizontal="center" vertical="center" wrapText="1"/>
    </xf>
    <xf numFmtId="42" fontId="3" fillId="0" borderId="1" xfId="0" applyNumberFormat="1" applyFont="1" applyBorder="1" applyAlignment="1">
      <alignment horizontal="center" vertical="center" wrapText="1"/>
    </xf>
    <xf numFmtId="42" fontId="3" fillId="0" borderId="1" xfId="0" applyNumberFormat="1" applyFont="1" applyBorder="1" applyAlignment="1">
      <alignment vertical="center" wrapText="1"/>
    </xf>
    <xf numFmtId="0" fontId="3" fillId="0" borderId="1" xfId="0" applyFont="1" applyBorder="1" applyAlignment="1">
      <alignment horizontal="center" vertical="center"/>
    </xf>
    <xf numFmtId="164" fontId="4" fillId="0" borderId="1" xfId="0" applyNumberFormat="1" applyFont="1" applyBorder="1" applyAlignment="1">
      <alignment horizontal="center" vertical="center" wrapText="1"/>
    </xf>
    <xf numFmtId="164" fontId="4" fillId="0" borderId="1" xfId="0" applyNumberFormat="1" applyFont="1" applyBorder="1" applyAlignment="1">
      <alignment horizontal="right" vertical="center" wrapText="1"/>
    </xf>
    <xf numFmtId="0" fontId="7" fillId="0" borderId="1" xfId="0" applyFont="1" applyBorder="1" applyAlignment="1">
      <alignment horizontal="left"/>
    </xf>
    <xf numFmtId="42" fontId="7" fillId="0" borderId="1" xfId="0" applyNumberFormat="1" applyFont="1" applyBorder="1" applyAlignment="1">
      <alignment horizontal="right" vertical="center" wrapText="1"/>
    </xf>
    <xf numFmtId="14" fontId="9" fillId="0" borderId="1" xfId="0" applyNumberFormat="1" applyFont="1" applyBorder="1" applyAlignment="1">
      <alignment horizontal="center" vertical="center" wrapText="1"/>
    </xf>
    <xf numFmtId="0" fontId="5" fillId="0" borderId="1" xfId="0" applyFont="1" applyBorder="1" applyAlignment="1">
      <alignment horizontal="left" vertical="center"/>
    </xf>
    <xf numFmtId="42" fontId="4" fillId="0" borderId="1" xfId="0" applyNumberFormat="1" applyFont="1" applyBorder="1" applyAlignment="1">
      <alignment horizontal="center" vertical="center" wrapText="1"/>
    </xf>
    <xf numFmtId="0" fontId="11" fillId="0" borderId="1" xfId="3" applyNumberFormat="1" applyFont="1" applyFill="1" applyBorder="1" applyAlignment="1">
      <alignment horizontal="left" vertical="center"/>
    </xf>
    <xf numFmtId="6" fontId="4" fillId="0" borderId="1" xfId="0" applyNumberFormat="1" applyFont="1" applyBorder="1" applyAlignment="1">
      <alignment vertical="center" wrapText="1"/>
    </xf>
    <xf numFmtId="6" fontId="5" fillId="0" borderId="1" xfId="0" applyNumberFormat="1" applyFont="1" applyBorder="1" applyAlignment="1">
      <alignment vertical="center" wrapText="1"/>
    </xf>
    <xf numFmtId="0" fontId="13" fillId="0" borderId="0" xfId="0" applyFont="1" applyAlignment="1">
      <alignment horizontal="left" vertical="center"/>
    </xf>
    <xf numFmtId="0" fontId="9" fillId="0" borderId="0" xfId="0" applyFont="1" applyAlignment="1">
      <alignment vertical="center" wrapText="1"/>
    </xf>
    <xf numFmtId="0" fontId="14" fillId="0" borderId="0" xfId="0" applyFont="1" applyAlignment="1">
      <alignment vertical="center" wrapText="1"/>
    </xf>
    <xf numFmtId="0" fontId="14" fillId="0" borderId="3" xfId="0" applyFont="1" applyBorder="1" applyAlignment="1">
      <alignment vertical="center" wrapText="1"/>
    </xf>
    <xf numFmtId="0" fontId="14" fillId="0" borderId="0" xfId="0" applyFont="1" applyAlignment="1">
      <alignment horizontal="center" vertical="center" wrapText="1"/>
    </xf>
    <xf numFmtId="10" fontId="9" fillId="0" borderId="0" xfId="0" applyNumberFormat="1" applyFont="1" applyAlignment="1">
      <alignment vertical="center" wrapText="1"/>
    </xf>
    <xf numFmtId="0" fontId="12" fillId="0" borderId="0" xfId="0" applyFont="1" applyAlignment="1">
      <alignment vertical="center" wrapText="1"/>
    </xf>
    <xf numFmtId="0" fontId="15" fillId="8" borderId="4" xfId="0" applyFont="1" applyFill="1" applyBorder="1" applyAlignment="1" applyProtection="1">
      <alignment horizontal="center" vertical="center" wrapText="1"/>
      <protection locked="0"/>
    </xf>
    <xf numFmtId="0" fontId="15" fillId="7" borderId="4" xfId="0" applyFont="1" applyFill="1" applyBorder="1" applyAlignment="1" applyProtection="1">
      <alignment vertical="center" wrapText="1"/>
      <protection locked="0"/>
    </xf>
    <xf numFmtId="0" fontId="15" fillId="8" borderId="4" xfId="0" applyFont="1" applyFill="1" applyBorder="1" applyAlignment="1" applyProtection="1">
      <alignment vertical="center" wrapText="1"/>
      <protection locked="0"/>
    </xf>
    <xf numFmtId="0" fontId="15" fillId="9" borderId="4" xfId="0" applyFont="1" applyFill="1" applyBorder="1" applyAlignment="1">
      <alignment horizontal="center" vertical="center" wrapText="1"/>
    </xf>
    <xf numFmtId="0" fontId="15" fillId="10" borderId="0" xfId="0" applyFont="1" applyFill="1" applyAlignment="1" applyProtection="1">
      <alignment horizontal="center" vertical="center" wrapText="1"/>
      <protection locked="0"/>
    </xf>
    <xf numFmtId="0" fontId="15" fillId="11" borderId="4" xfId="0" applyFont="1" applyFill="1" applyBorder="1" applyAlignment="1">
      <alignment horizontal="center" vertical="center" wrapText="1"/>
    </xf>
    <xf numFmtId="10" fontId="15" fillId="11" borderId="4" xfId="0" applyNumberFormat="1" applyFont="1" applyFill="1" applyBorder="1" applyAlignment="1">
      <alignment horizontal="center" vertical="center" wrapText="1"/>
    </xf>
    <xf numFmtId="0" fontId="3" fillId="0" borderId="0" xfId="0" applyFont="1" applyAlignment="1">
      <alignment vertical="center" wrapText="1"/>
    </xf>
    <xf numFmtId="0" fontId="4" fillId="0" borderId="0" xfId="0" applyFont="1" applyAlignment="1">
      <alignment vertical="center" wrapText="1"/>
    </xf>
    <xf numFmtId="0" fontId="9" fillId="0" borderId="0" xfId="0" applyFont="1" applyAlignment="1">
      <alignment horizontal="center" vertical="center" wrapText="1"/>
    </xf>
    <xf numFmtId="14" fontId="4" fillId="0" borderId="0" xfId="0" applyNumberFormat="1" applyFont="1" applyAlignment="1">
      <alignment vertic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42" fontId="4" fillId="0" borderId="0" xfId="0" applyNumberFormat="1" applyFont="1" applyAlignment="1">
      <alignment vertical="center" wrapText="1"/>
    </xf>
    <xf numFmtId="42" fontId="4" fillId="0" borderId="0" xfId="1" applyFont="1" applyFill="1" applyBorder="1" applyAlignment="1" applyProtection="1">
      <alignment horizontal="right"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42" fontId="4" fillId="0" borderId="0" xfId="1" applyFont="1" applyFill="1" applyBorder="1" applyAlignment="1" applyProtection="1">
      <alignment vertical="center" wrapText="1"/>
      <protection locked="0"/>
    </xf>
    <xf numFmtId="42" fontId="4" fillId="0" borderId="0" xfId="0" applyNumberFormat="1" applyFont="1" applyAlignment="1">
      <alignment horizontal="center" vertical="center" wrapText="1"/>
    </xf>
    <xf numFmtId="164" fontId="4" fillId="0" borderId="0" xfId="1" applyNumberFormat="1" applyFont="1" applyFill="1" applyBorder="1" applyAlignment="1" applyProtection="1">
      <alignment horizontal="right" vertical="center" wrapText="1"/>
    </xf>
    <xf numFmtId="1" fontId="4" fillId="0" borderId="0" xfId="0" applyNumberFormat="1" applyFont="1" applyAlignment="1">
      <alignment vertical="center" wrapText="1"/>
    </xf>
    <xf numFmtId="1" fontId="4"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10" fontId="6" fillId="0" borderId="0" xfId="2" applyNumberFormat="1" applyFont="1" applyFill="1" applyBorder="1" applyAlignment="1">
      <alignment horizontal="center" vertical="center" wrapText="1"/>
    </xf>
    <xf numFmtId="42" fontId="4" fillId="0" borderId="0" xfId="1" applyFont="1" applyFill="1" applyBorder="1" applyAlignment="1">
      <alignment horizontal="center" vertical="center" wrapText="1"/>
    </xf>
    <xf numFmtId="0" fontId="4" fillId="0" borderId="0" xfId="1" applyNumberFormat="1" applyFont="1" applyFill="1" applyBorder="1" applyAlignment="1">
      <alignment horizontal="center" vertical="center"/>
    </xf>
    <xf numFmtId="0" fontId="3" fillId="0" borderId="0" xfId="0" applyFont="1" applyAlignment="1">
      <alignment horizontal="center" vertical="center" wrapText="1"/>
    </xf>
    <xf numFmtId="13" fontId="6" fillId="0" borderId="0" xfId="2" applyNumberFormat="1" applyFont="1" applyFill="1" applyBorder="1" applyAlignment="1">
      <alignment horizontal="center" vertical="center" wrapText="1"/>
    </xf>
    <xf numFmtId="6" fontId="4" fillId="0" borderId="0" xfId="1" applyNumberFormat="1" applyFont="1" applyFill="1" applyBorder="1" applyAlignment="1">
      <alignment horizontal="center" vertical="center" wrapText="1"/>
    </xf>
    <xf numFmtId="165" fontId="4" fillId="12" borderId="0" xfId="0" applyNumberFormat="1" applyFont="1" applyFill="1" applyAlignment="1">
      <alignment horizontal="center" vertical="center" wrapText="1"/>
    </xf>
    <xf numFmtId="0" fontId="4" fillId="12" borderId="0" xfId="0" applyFont="1" applyFill="1" applyAlignment="1">
      <alignment horizontal="center" vertical="center" wrapText="1"/>
    </xf>
    <xf numFmtId="0" fontId="4" fillId="13" borderId="0" xfId="0" applyFont="1" applyFill="1" applyAlignment="1">
      <alignment horizontal="center" vertical="center" wrapText="1"/>
    </xf>
    <xf numFmtId="167" fontId="4" fillId="0" borderId="0" xfId="1" applyNumberFormat="1" applyFont="1" applyFill="1" applyBorder="1" applyAlignment="1">
      <alignment horizontal="right" vertical="center" wrapText="1"/>
    </xf>
    <xf numFmtId="0" fontId="17" fillId="0" borderId="0" xfId="0" applyFont="1" applyAlignment="1">
      <alignment wrapText="1"/>
    </xf>
    <xf numFmtId="42" fontId="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42" fontId="9" fillId="0" borderId="0" xfId="0" applyNumberFormat="1" applyFont="1" applyAlignment="1">
      <alignment vertical="center" wrapText="1"/>
    </xf>
    <xf numFmtId="42" fontId="9" fillId="0" borderId="0" xfId="1" applyFont="1" applyFill="1" applyBorder="1" applyAlignment="1" applyProtection="1">
      <alignment horizontal="right" vertical="center" wrapText="1"/>
    </xf>
    <xf numFmtId="0" fontId="9" fillId="0" borderId="0" xfId="0" applyFont="1" applyAlignment="1">
      <alignment horizontal="left" vertical="center" wrapText="1"/>
    </xf>
    <xf numFmtId="164" fontId="9" fillId="0" borderId="0" xfId="1" applyNumberFormat="1" applyFont="1" applyFill="1" applyBorder="1" applyAlignment="1" applyProtection="1">
      <alignment horizontal="right" vertical="center" wrapText="1"/>
    </xf>
    <xf numFmtId="165" fontId="9" fillId="0" borderId="0" xfId="0" applyNumberFormat="1" applyFont="1" applyAlignment="1">
      <alignment horizontal="center" vertical="center" wrapText="1"/>
    </xf>
    <xf numFmtId="166" fontId="3" fillId="0" borderId="0" xfId="0" applyNumberFormat="1" applyFont="1" applyAlignment="1">
      <alignment vertical="center" wrapText="1"/>
    </xf>
    <xf numFmtId="0" fontId="9" fillId="0" borderId="0" xfId="0" applyFont="1" applyAlignment="1" applyProtection="1">
      <alignment horizontal="center" vertical="center" wrapText="1"/>
      <protection locked="0"/>
    </xf>
    <xf numFmtId="164" fontId="4" fillId="0" borderId="0" xfId="1" applyNumberFormat="1" applyFont="1" applyFill="1" applyBorder="1" applyAlignment="1" applyProtection="1">
      <alignment horizontal="center" vertical="center" wrapText="1"/>
    </xf>
    <xf numFmtId="42" fontId="9" fillId="14" borderId="5" xfId="1" applyFont="1" applyFill="1" applyBorder="1" applyAlignment="1">
      <alignment horizontal="right" vertical="center" wrapText="1"/>
    </xf>
    <xf numFmtId="0" fontId="8" fillId="0" borderId="0" xfId="0" applyFont="1" applyAlignment="1">
      <alignment vertical="center" wrapText="1"/>
    </xf>
    <xf numFmtId="14" fontId="9" fillId="13" borderId="0" xfId="0" applyNumberFormat="1" applyFont="1" applyFill="1" applyAlignment="1">
      <alignment horizontal="center" vertical="center" wrapText="1"/>
    </xf>
    <xf numFmtId="0" fontId="6" fillId="15" borderId="0" xfId="0" applyFont="1" applyFill="1" applyAlignment="1" applyProtection="1">
      <alignment vertical="center" wrapText="1"/>
      <protection locked="0"/>
    </xf>
    <xf numFmtId="42" fontId="6" fillId="15" borderId="0" xfId="0" applyNumberFormat="1" applyFont="1" applyFill="1" applyAlignment="1" applyProtection="1">
      <alignment vertical="center" wrapText="1"/>
      <protection locked="0"/>
    </xf>
    <xf numFmtId="0" fontId="19" fillId="0" borderId="0" xfId="0" applyFont="1" applyAlignment="1">
      <alignment wrapText="1"/>
    </xf>
    <xf numFmtId="10" fontId="19" fillId="0" borderId="0" xfId="0" applyNumberFormat="1" applyFont="1" applyAlignment="1">
      <alignment wrapText="1"/>
    </xf>
    <xf numFmtId="0" fontId="19" fillId="0" borderId="0" xfId="0" applyFont="1" applyAlignment="1">
      <alignment horizontal="center" vertical="center" wrapText="1"/>
    </xf>
    <xf numFmtId="42" fontId="9" fillId="0" borderId="0" xfId="1" applyFont="1" applyFill="1" applyAlignment="1" applyProtection="1">
      <alignment vertical="center" wrapText="1"/>
    </xf>
    <xf numFmtId="0" fontId="14" fillId="0" borderId="0" xfId="0" applyFont="1" applyAlignment="1">
      <alignment vertical="center"/>
    </xf>
    <xf numFmtId="0" fontId="5" fillId="0" borderId="0" xfId="0" applyFont="1" applyAlignment="1">
      <alignment vertical="center"/>
    </xf>
    <xf numFmtId="0" fontId="18" fillId="0" borderId="0" xfId="0" applyFont="1" applyAlignment="1">
      <alignment vertical="center"/>
    </xf>
    <xf numFmtId="0" fontId="6" fillId="15" borderId="0" xfId="0" applyFont="1" applyFill="1" applyAlignment="1" applyProtection="1">
      <alignment vertical="center"/>
      <protection locked="0"/>
    </xf>
    <xf numFmtId="0" fontId="4" fillId="0" borderId="0" xfId="0" applyFont="1" applyAlignment="1">
      <alignment vertical="center"/>
    </xf>
    <xf numFmtId="0" fontId="9" fillId="0" borderId="0" xfId="0" applyFont="1" applyAlignment="1">
      <alignment vertical="center"/>
    </xf>
    <xf numFmtId="0" fontId="4" fillId="0" borderId="7" xfId="0" applyFont="1" applyBorder="1" applyAlignment="1">
      <alignment vertical="center" wrapText="1"/>
    </xf>
    <xf numFmtId="14" fontId="4" fillId="0" borderId="7" xfId="0" applyNumberFormat="1" applyFont="1" applyBorder="1" applyAlignment="1">
      <alignment vertical="center" wrapText="1"/>
    </xf>
    <xf numFmtId="0" fontId="4" fillId="0" borderId="7" xfId="0" applyFont="1" applyBorder="1" applyAlignment="1">
      <alignment horizontal="center" vertical="center" wrapText="1"/>
    </xf>
    <xf numFmtId="14" fontId="4" fillId="0" borderId="7" xfId="0" applyNumberFormat="1" applyFont="1" applyBorder="1" applyAlignment="1">
      <alignment horizontal="center" vertical="center" wrapText="1"/>
    </xf>
    <xf numFmtId="0" fontId="3" fillId="0" borderId="7" xfId="0" applyFont="1" applyBorder="1" applyAlignment="1">
      <alignment vertical="center" wrapText="1"/>
    </xf>
    <xf numFmtId="0" fontId="5" fillId="0" borderId="7" xfId="0" applyFont="1" applyBorder="1" applyAlignment="1">
      <alignment vertical="center"/>
    </xf>
    <xf numFmtId="42" fontId="5" fillId="0" borderId="7" xfId="0" applyNumberFormat="1" applyFont="1" applyBorder="1" applyAlignment="1">
      <alignment horizontal="center" vertical="center" wrapText="1"/>
    </xf>
    <xf numFmtId="42" fontId="5" fillId="0" borderId="7" xfId="0" applyNumberFormat="1" applyFont="1" applyBorder="1" applyAlignment="1">
      <alignment vertical="center" wrapText="1"/>
    </xf>
    <xf numFmtId="0" fontId="4" fillId="0" borderId="7" xfId="0" applyFont="1" applyBorder="1" applyAlignment="1">
      <alignment horizontal="left" vertical="center" wrapText="1"/>
    </xf>
    <xf numFmtId="0" fontId="4" fillId="0" borderId="7" xfId="0" applyFont="1" applyBorder="1" applyAlignment="1">
      <alignment horizontal="right" vertical="center" wrapText="1"/>
    </xf>
    <xf numFmtId="42" fontId="4" fillId="0" borderId="7" xfId="1" applyFont="1" applyFill="1" applyBorder="1" applyAlignment="1">
      <alignment vertical="center" wrapText="1"/>
    </xf>
    <xf numFmtId="42" fontId="4" fillId="0" borderId="7" xfId="0" applyNumberFormat="1" applyFont="1" applyBorder="1" applyAlignment="1">
      <alignment vertical="center" wrapText="1"/>
    </xf>
    <xf numFmtId="164" fontId="4" fillId="0" borderId="7" xfId="1" applyNumberFormat="1" applyFont="1" applyFill="1" applyBorder="1" applyAlignment="1">
      <alignment horizontal="right" vertical="center" wrapText="1"/>
    </xf>
    <xf numFmtId="1" fontId="4" fillId="0" borderId="7" xfId="0" applyNumberFormat="1" applyFont="1" applyBorder="1" applyAlignment="1">
      <alignment vertical="center" wrapText="1"/>
    </xf>
    <xf numFmtId="1" fontId="4" fillId="0" borderId="7" xfId="0" applyNumberFormat="1" applyFont="1" applyBorder="1" applyAlignment="1">
      <alignment horizontal="center" vertical="center" wrapText="1"/>
    </xf>
    <xf numFmtId="165" fontId="4" fillId="0" borderId="7" xfId="0" applyNumberFormat="1" applyFont="1" applyBorder="1" applyAlignment="1">
      <alignment horizontal="center" vertical="center" wrapText="1"/>
    </xf>
    <xf numFmtId="10" fontId="6" fillId="0" borderId="7" xfId="2" applyNumberFormat="1" applyFont="1" applyFill="1" applyBorder="1" applyAlignment="1">
      <alignment horizontal="center" vertical="center" wrapText="1"/>
    </xf>
    <xf numFmtId="42" fontId="4" fillId="0" borderId="7" xfId="1" applyFont="1" applyFill="1" applyBorder="1" applyAlignment="1">
      <alignment horizontal="center" vertical="center" wrapText="1"/>
    </xf>
    <xf numFmtId="0" fontId="4" fillId="0" borderId="7" xfId="1" applyNumberFormat="1" applyFont="1" applyFill="1" applyBorder="1" applyAlignment="1">
      <alignment horizontal="center" vertical="center"/>
    </xf>
    <xf numFmtId="0" fontId="2" fillId="2" borderId="6" xfId="0" applyFont="1" applyFill="1" applyBorder="1" applyAlignment="1">
      <alignment vertical="center" wrapText="1"/>
    </xf>
    <xf numFmtId="0" fontId="2" fillId="2" borderId="6" xfId="0" applyFont="1" applyFill="1" applyBorder="1" applyAlignment="1">
      <alignment vertical="center"/>
    </xf>
    <xf numFmtId="0" fontId="2" fillId="3" borderId="6" xfId="0" applyFont="1" applyFill="1" applyBorder="1" applyAlignment="1">
      <alignment horizontal="center" vertical="center" wrapText="1"/>
    </xf>
    <xf numFmtId="0" fontId="2" fillId="3" borderId="6" xfId="0" applyFont="1" applyFill="1" applyBorder="1" applyAlignment="1">
      <alignment vertical="center" wrapText="1"/>
    </xf>
    <xf numFmtId="0" fontId="2" fillId="2" borderId="6"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5" borderId="6" xfId="0" applyFont="1" applyFill="1" applyBorder="1" applyAlignment="1">
      <alignment horizontal="center" vertical="center" wrapText="1"/>
    </xf>
    <xf numFmtId="10" fontId="2" fillId="5" borderId="6" xfId="0" applyNumberFormat="1" applyFont="1" applyFill="1" applyBorder="1" applyAlignment="1">
      <alignment horizontal="center" vertical="center" wrapText="1"/>
    </xf>
    <xf numFmtId="42" fontId="4" fillId="0" borderId="7" xfId="0" applyNumberFormat="1" applyFont="1" applyBorder="1" applyAlignment="1">
      <alignment horizontal="center" vertical="center" wrapText="1"/>
    </xf>
    <xf numFmtId="10" fontId="6" fillId="0" borderId="0" xfId="2" applyNumberFormat="1" applyFont="1" applyFill="1" applyBorder="1" applyAlignment="1">
      <alignment horizontal="right" vertical="center" wrapText="1"/>
    </xf>
    <xf numFmtId="0" fontId="4" fillId="0" borderId="0" xfId="1" applyNumberFormat="1" applyFont="1" applyFill="1" applyBorder="1" applyAlignment="1">
      <alignment horizontal="left" vertical="center"/>
    </xf>
    <xf numFmtId="0" fontId="20" fillId="0" borderId="0" xfId="0" applyFont="1" applyAlignment="1">
      <alignment horizontal="centerContinuous" vertical="center" wrapText="1"/>
    </xf>
    <xf numFmtId="0" fontId="21" fillId="0" borderId="0" xfId="0" applyFont="1" applyAlignment="1">
      <alignment vertical="center"/>
    </xf>
  </cellXfs>
  <cellStyles count="4">
    <cellStyle name="Hipervínculo" xfId="3" builtinId="8"/>
    <cellStyle name="Moneda [0]" xfId="1" builtinId="7"/>
    <cellStyle name="Normal" xfId="0" builtinId="0"/>
    <cellStyle name="Porcentaje" xfId="2" builtinId="5"/>
  </cellStyles>
  <dxfs count="84">
    <dxf>
      <fill>
        <patternFill>
          <bgColor theme="7" tint="0.79998168889431442"/>
        </patternFill>
      </fill>
    </dxf>
    <dxf>
      <fill>
        <patternFill>
          <bgColor theme="5" tint="0.59996337778862885"/>
        </patternFill>
      </fill>
    </dxf>
    <dxf>
      <fill>
        <patternFill>
          <bgColor theme="7" tint="0.59996337778862885"/>
        </patternFill>
      </fill>
    </dxf>
    <dxf>
      <fill>
        <patternFill>
          <bgColor rgb="FFFF0000"/>
        </patternFill>
      </fill>
    </dxf>
    <dxf>
      <fill>
        <patternFill>
          <bgColor rgb="FFFF9999"/>
        </patternFill>
      </fill>
    </dxf>
    <dxf>
      <fill>
        <patternFill>
          <bgColor theme="7" tint="0.39994506668294322"/>
        </patternFill>
      </fill>
    </dxf>
    <dxf>
      <fill>
        <patternFill>
          <bgColor theme="7" tint="0.79998168889431442"/>
        </patternFill>
      </fill>
    </dxf>
    <dxf>
      <fill>
        <patternFill>
          <bgColor theme="5" tint="0.59996337778862885"/>
        </patternFill>
      </fill>
    </dxf>
    <dxf>
      <fill>
        <patternFill>
          <bgColor theme="7" tint="0.59996337778862885"/>
        </patternFill>
      </fill>
    </dxf>
    <dxf>
      <fill>
        <patternFill>
          <bgColor rgb="FFFF0000"/>
        </patternFill>
      </fill>
    </dxf>
    <dxf>
      <fill>
        <patternFill>
          <bgColor rgb="FFFF9999"/>
        </patternFill>
      </fill>
    </dxf>
    <dxf>
      <fill>
        <patternFill>
          <bgColor theme="7" tint="0.39994506668294322"/>
        </patternFill>
      </fill>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numFmt numFmtId="32" formatCode="_-&quot;$&quot;\ * #,##0_-;\-&quot;$&quot;\ * #,##0_-;_-&quot;$&quot;\ * &quot;-&quot;_-;_-@_-"/>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numFmt numFmtId="32" formatCode="_-&quot;$&quot;\ * #,##0_-;\-&quot;$&quot;\ * #,##0_-;_-&quot;$&quot;\ * &quot;-&quot;_-;_-@_-"/>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numFmt numFmtId="32" formatCode="_-&quot;$&quot;\ * #,##0_-;\-&quot;$&quot;\ * #,##0_-;_-&quot;$&quot;\ * &quot;-&quot;_-;_-@_-"/>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numFmt numFmtId="32" formatCode="_-&quot;$&quot;\ * #,##0_-;\-&quot;$&quot;\ * #,##0_-;_-&quot;$&quot;\ * &quot;-&quot;_-;_-@_-"/>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numFmt numFmtId="32" formatCode="_-&quot;$&quot;\ * #,##0_-;\-&quot;$&quot;\ * #,##0_-;_-&quot;$&quot;\ * &quot;-&quot;_-;_-@_-"/>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numFmt numFmtId="32" formatCode="_-&quot;$&quot;\ * #,##0_-;\-&quot;$&quot;\ * #,##0_-;_-&quot;$&quot;\ * &quot;-&quot;_-;_-@_-"/>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0" formatCode="General"/>
      <fill>
        <patternFill patternType="none">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bgColor auto="1"/>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Calibri"/>
        <family val="2"/>
        <scheme val="none"/>
      </font>
      <numFmt numFmtId="14" formatCode="0.00%"/>
      <fill>
        <patternFill patternType="none">
          <bgColor auto="1"/>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Calibri"/>
        <family val="2"/>
        <scheme val="none"/>
      </font>
      <numFmt numFmtId="14" formatCode="0.00%"/>
      <fill>
        <patternFill patternType="none">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none"/>
      </font>
      <numFmt numFmtId="0" formatCode="General"/>
      <fill>
        <patternFill patternType="none">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none"/>
      </font>
      <numFmt numFmtId="166" formatCode="0.0%"/>
      <fill>
        <patternFill patternType="none">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none"/>
      </font>
      <numFmt numFmtId="19" formatCode="d/mm/yyyy"/>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rgb="FF000000"/>
        <name val="Calibri"/>
        <family val="2"/>
        <scheme val="none"/>
      </font>
      <numFmt numFmtId="166" formatCode="0.0%"/>
      <fill>
        <patternFill patternType="none">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numFmt numFmtId="165" formatCode="dd/mm/yyyy;@"/>
      <fill>
        <patternFill patternType="none">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numFmt numFmtId="19" formatCode="d/mm/yyyy"/>
      <fill>
        <patternFill patternType="none">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numFmt numFmtId="19" formatCode="d/mm/yyyy"/>
      <fill>
        <patternFill patternType="none">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164" formatCode="#,##0;[Red]#,##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164" formatCode="#,##0;[Red]#,##0"/>
      <fill>
        <patternFill patternType="none">
          <fgColor indexed="64"/>
          <bgColor auto="1"/>
        </patternFill>
      </fill>
      <alignment horizontal="right" vertical="center"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164" formatCode="#,##0;[Red]#,##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numFmt numFmtId="164" formatCode="#,##0;[Red]#,##0"/>
      <fill>
        <patternFill patternType="none">
          <fgColor indexed="64"/>
          <bgColor auto="1"/>
        </patternFill>
      </fill>
      <alignment horizontal="right" vertical="center"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32" formatCode="_-&quot;$&quot;\ * #,##0_-;\-&quot;$&quot;\ * #,##0_-;_-&quot;$&quot;\ * &quot;-&quot;_-;_-@_-"/>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32" formatCode="_-&quot;$&quot;\ * #,##0_-;\-&quot;$&quot;\ * #,##0_-;_-&quot;$&quot;\ * &quot;-&quot;_-;_-@_-"/>
      <fill>
        <patternFill patternType="none">
          <fgColor indexed="64"/>
          <bgColor auto="1"/>
        </patternFill>
      </fill>
      <alignment horizontal="right"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fill>
        <patternFill patternType="none">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right"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numFmt numFmtId="32" formatCode="_-&quot;$&quot;\ * #,##0_-;\-&quot;$&quot;\ * #,##0_-;_-&quot;$&quot;\ * &quot;-&quot;_-;_-@_-"/>
      <fill>
        <patternFill patternType="none">
          <fgColor indexed="64"/>
          <bgColor indexed="65"/>
        </patternFill>
      </fill>
      <alignment horizontal="right" vertical="center" textRotation="0" wrapText="1" indent="0" justifyLastLine="0" shrinkToFit="0" readingOrder="0"/>
      <protection locked="1" hidden="0"/>
    </dxf>
    <dxf>
      <font>
        <strike val="0"/>
        <outline val="0"/>
        <shadow val="0"/>
        <u val="none"/>
        <vertAlign val="baseline"/>
        <sz val="11"/>
        <name val="Calibri"/>
        <family val="2"/>
        <scheme val="none"/>
      </font>
    </dxf>
    <dxf>
      <font>
        <strike val="0"/>
        <outline val="0"/>
        <shadow val="0"/>
        <u val="none"/>
        <vertAlign val="baseline"/>
        <sz val="11"/>
        <name val="Calibri"/>
        <family val="2"/>
        <scheme val="none"/>
      </font>
      <fill>
        <patternFill patternType="none">
          <fgColor indexed="64"/>
          <bgColor auto="1"/>
        </patternFill>
      </fill>
    </dxf>
    <dxf>
      <font>
        <b val="0"/>
        <i val="0"/>
        <strike val="0"/>
        <condense val="0"/>
        <extend val="0"/>
        <outline val="0"/>
        <shadow val="0"/>
        <u val="none"/>
        <vertAlign val="baseline"/>
        <sz val="10"/>
        <color theme="1"/>
        <name val="Calibri"/>
        <family val="2"/>
        <scheme val="none"/>
      </font>
      <fill>
        <patternFill patternType="none">
          <bgColor auto="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fill>
        <patternFill patternType="none">
          <bgColor auto="1"/>
        </patternFill>
      </fill>
      <alignment horizontal="center" vertical="center" textRotation="0" wrapText="1" indent="0" justifyLastLine="0" shrinkToFit="0" readingOrder="0"/>
      <protection locked="1" hidden="0"/>
    </dxf>
    <dxf>
      <font>
        <strike val="0"/>
        <outline val="0"/>
        <shadow val="0"/>
        <u val="none"/>
        <vertAlign val="baseline"/>
        <sz val="11"/>
      </font>
      <fill>
        <patternFill patternType="none">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fill>
        <patternFill patternType="none">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fill>
        <patternFill patternType="none">
          <bgColor auto="1"/>
        </patternFill>
      </fill>
      <alignment horizontal="general" vertical="center" textRotation="0" wrapText="1" indent="0" justifyLastLine="0" shrinkToFit="0" readingOrder="0"/>
      <protection locked="1" hidden="0"/>
    </dxf>
    <dxf>
      <font>
        <b/>
        <i val="0"/>
        <strike val="0"/>
        <condense val="0"/>
        <extend val="0"/>
        <outline val="0"/>
        <shadow val="0"/>
        <u val="none"/>
        <vertAlign val="baseline"/>
        <sz val="11"/>
        <color auto="1"/>
        <name val="Calibri"/>
        <family val="2"/>
        <scheme val="none"/>
      </font>
      <fill>
        <patternFill patternType="solid">
          <fgColor indexed="64"/>
          <bgColor rgb="FFCC66FF"/>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0" hidden="0"/>
    </dxf>
    <dxf>
      <border outline="0">
        <top style="medium">
          <color auto="1"/>
        </top>
        <bottom style="thin">
          <color rgb="FF000000"/>
        </bottom>
      </border>
    </dxf>
    <dxf>
      <font>
        <b val="0"/>
        <i val="0"/>
        <strike val="0"/>
        <condense val="0"/>
        <extend val="0"/>
        <outline val="0"/>
        <shadow val="0"/>
        <u val="none"/>
        <vertAlign val="baseline"/>
        <sz val="11"/>
        <color rgb="FF000000"/>
        <name val="Calibri"/>
        <family val="2"/>
        <scheme val="none"/>
      </font>
      <fill>
        <patternFill patternType="none">
          <bgColor auto="1"/>
        </patternFill>
      </fill>
      <alignment horizontal="general" vertical="center" textRotation="0" wrapText="1" indent="0" justifyLastLine="0" shrinkToFit="0" readingOrder="0"/>
      <protection locked="1" hidden="0"/>
    </dxf>
    <dxf>
      <font>
        <b/>
        <i val="0"/>
        <strike val="0"/>
        <condense val="0"/>
        <extend val="0"/>
        <outline val="0"/>
        <shadow val="0"/>
        <u val="none"/>
        <vertAlign val="baseline"/>
        <sz val="11"/>
        <color indexed="9"/>
        <name val="Calibr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4762F2C5-711E-4B36-BEA4-32CD5E23914C}"/>
  <namedSheetView name="Vista 2" id="{CB6526EC-626F-4387-952D-07CE7A3DECBB}"/>
  <namedSheetView name="Vista 3" id="{AA8CF67B-FF25-4E21-A72A-A2CE8CC9C5A3}"/>
  <namedSheetView name="Vista 4" id="{B3A576E7-8B9C-4510-BC81-DCC0EAA87339}"/>
  <namedSheetView name="Vista 5" id="{7C677ACF-E58D-4738-A501-144628AC24DC}"/>
  <namedSheetView name="Vista 6" id="{1A58289F-7283-4C0C-AA52-ECA360AA3C54}">
    <nsvFilter filterId="{CB3AD687-7584-4110-A215-4ECC1DF649D6}" ref="A2:AH97" tableId="1">
      <columnFilter colId="1" id="{DB4E0DCA-D8DD-47EA-A11C-B3B202B4BB60}">
        <filter colId="1">
          <x:filters>
            <x:filter val="Sucursal Riohacha"/>
          </x:filters>
        </filter>
      </columnFilter>
    </nsvFilter>
  </namedSheetView>
  <namedSheetView name="Vista 7" id="{B0FB034E-F4F5-4F35-AB28-C000148D8F56}">
    <nsvFilter filterId="{CB3AD687-7584-4110-A215-4ECC1DF649D6}" ref="A2:AH97" tableId="1">
      <columnFilter colId="1" id="{DB4E0DCA-D8DD-47EA-A11C-B3B202B4BB60}">
        <filter colId="1">
          <x:filters>
            <x:filter val="Sucursal Yopal"/>
          </x:filters>
        </filter>
      </columnFilter>
    </nsvFilter>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DEB597-0C5A-47EF-8A10-0F3D31221376}" name="Tabla1513" displayName="Tabla1513" ref="A2:AH98" totalsRowCount="1" headerRowDxfId="83" dataDxfId="82" totalsRowDxfId="80" tableBorderDxfId="81">
  <autoFilter ref="A2:AH97" xr:uid="{CB3AD687-7584-4110-A215-4ECC1DF649D6}">
    <filterColumn colId="33">
      <filters>
        <filter val="2025"/>
      </filters>
    </filterColumn>
  </autoFilter>
  <tableColumns count="34">
    <tableColumn id="1" xr3:uid="{CA8ED673-AFEA-4FAC-9E3F-63B0B62E1964}" name="VICEPRESIDENCIA" totalsRowFunction="count" dataDxfId="79" totalsRowDxfId="45"/>
    <tableColumn id="2" xr3:uid="{DB4E0DCA-D8DD-47EA-A11C-B3B202B4BB60}" name="ÁREA QUE CONTRATA " totalsRowFunction="count" dataDxfId="78" totalsRowDxfId="44"/>
    <tableColumn id="34" xr3:uid="{E62660A0-BBB3-44FF-9A4B-BFB2830879BB}" name="NÚMERO DEL PROCESO CONTRACTUAL" totalsRowFunction="count" dataDxfId="77" totalsRowDxfId="43"/>
    <tableColumn id="26" xr3:uid="{A2DD70BD-ED86-4953-9FEA-1D695CAA3A16}" name="MODALIDAD CONTRATACIÓN" totalsRowFunction="count" dataDxfId="76" totalsRowDxfId="42"/>
    <tableColumn id="3" xr3:uid="{76CCA8D7-BA23-49B0-BF50-282912E7E413}" name="N° DE CONTRATO" totalsRowFunction="count" dataDxfId="75" totalsRowDxfId="41"/>
    <tableColumn id="20" xr3:uid="{7212B330-5078-46E0-B601-542F2DFA25A1}" name="FECHA SUSCRIPCIÓN CONTRATO" totalsRowFunction="count" dataDxfId="74" totalsRowDxfId="40"/>
    <tableColumn id="4" xr3:uid="{88C8DAEB-9ECB-4964-AEAD-07A51CD6BA93}" name="CLASE DE CONTRATO" totalsRowFunction="count" dataDxfId="73" totalsRowDxfId="39"/>
    <tableColumn id="5" xr3:uid="{77F36405-BA5F-4EF8-A448-6F15ED099F0B}" name="OBJETO DEL CONTRATO" totalsRowFunction="count" dataDxfId="72" totalsRowDxfId="38"/>
    <tableColumn id="35" xr3:uid="{F805C089-2A93-4D56-B441-65C0F30D2CF0}" name="VALOR INICIAL DEL CONTRATO_x000a_SIN IVA_x000a_ (en pesos) " totalsRowFunction="sum" dataDxfId="71" totalsRowDxfId="37"/>
    <tableColumn id="36" xr3:uid="{39F4CFC4-D033-4981-B022-8DF11CE956C5}" name="VALOR IVA_x000a_(SI APLICA)" totalsRowFunction="sum" dataDxfId="70" totalsRowDxfId="36"/>
    <tableColumn id="10" xr3:uid="{C2391936-C94E-4A2F-9857-6557731F50A5}" name="VALOR INICIAL DEL CONTRATO CON IVA" totalsRowFunction="sum" dataDxfId="69" totalsRowDxfId="35" dataCellStyle="Moneda [0]"/>
    <tableColumn id="7" xr3:uid="{281017B0-E951-4D8B-95FE-81362466D488}" name="TIPO DE IDENTIFICACIÓN CONTRATISTA" totalsRowFunction="count" dataDxfId="68" totalsRowDxfId="34"/>
    <tableColumn id="8" xr3:uid="{47486881-1F35-4B63-8E92-3AF702083D76}" name="NÚMERO IDENTIFICACIÓN" totalsRowFunction="count" dataDxfId="67" totalsRowDxfId="33"/>
    <tableColumn id="9" xr3:uid="{350FF7DF-DC8A-4BAB-A62B-E8BCFB921F23}" name="CONTRATISTA: DÍGITO DE VERIFICACIÓN (NIT o RUT) " totalsRowFunction="count" dataDxfId="66" totalsRowDxfId="32"/>
    <tableColumn id="6" xr3:uid="{1B7789D6-120C-4EA0-9A92-98C64F51C830}" name="NOMBRE / RAZÓN SOCIAL DEL CONTRATISTA" totalsRowFunction="count" dataDxfId="65" totalsRowDxfId="31"/>
    <tableColumn id="32" xr3:uid="{26ECC152-4710-49F8-84AF-EA95D18D7BCC}" name="ADICIONES_x000a_(SI / NO)" totalsRowFunction="count" dataDxfId="64" totalsRowDxfId="30"/>
    <tableColumn id="11" xr3:uid="{8E66CAE8-4611-4F28-ADB3-3699DF13D917}" name="VALOR DE LAS ADICIONES CON IVA" totalsRowFunction="sum" dataDxfId="63" totalsRowDxfId="29"/>
    <tableColumn id="25" xr3:uid="{39E01FB9-1C5D-4DD0-A9FB-B9BA8135BB31}" name="VALOR TOTAL DEL CONTRATO CON IVA (VALOR INICIAL + ADICIONES) " totalsRowFunction="sum" dataDxfId="62" totalsRowDxfId="28">
      <calculatedColumnFormula>+Tabla1513[[#This Row],[VALOR INICIAL DEL CONTRATO CON IVA]]+Tabla1513[[#This Row],[VALOR DE LAS ADICIONES CON IVA]]</calculatedColumnFormula>
    </tableColumn>
    <tableColumn id="28" xr3:uid="{BA282DE3-B81F-4F36-861F-98185283430C}" name="PLAZO DEL CONTRATO (inicial)_x000a_(días)" totalsRowFunction="count" dataDxfId="61" totalsRowDxfId="27"/>
    <tableColumn id="33" xr3:uid="{EA43C0BC-24C8-43A3-BB2F-4875BBC97872}" name="PRÓRROGA_x000a_(SI / NO)" totalsRowFunction="count" dataDxfId="60" totalsRowDxfId="26"/>
    <tableColumn id="29" xr3:uid="{61098A50-D74A-4D52-B9E8-033C0CA7972A}" name="ADICIONES: NÚMERO DE DÍAS" totalsRowFunction="count" dataDxfId="59" totalsRowDxfId="25"/>
    <tableColumn id="47" xr3:uid="{4379EF4B-2726-46B6-8CF7-37CB4C5BF9FA}" name="SUSPENSIÓN (SI/NO)" totalsRowFunction="count" dataDxfId="58" totalsRowDxfId="24" dataCellStyle="Moneda [0]"/>
    <tableColumn id="12" xr3:uid="{DA0D6B6C-C7FB-40B2-B4FE-906E2AA54E39}" name="FECHA INICIO CONTRATO" totalsRowFunction="count" dataDxfId="57" totalsRowDxfId="23"/>
    <tableColumn id="13" xr3:uid="{CD0A38C5-20FB-4E46-B0CE-C3D394393358}" name="FECHA TERMINACIÓN INICIAL CONTRATO" totalsRowFunction="count" dataDxfId="56" totalsRowDxfId="22"/>
    <tableColumn id="14" xr3:uid="{3AF331B3-3A52-4FCD-8A9E-332351B75ACF}" name="FECHA FINAL DEL CONTRATO" totalsRowFunction="count" dataDxfId="55" totalsRowDxfId="21"/>
    <tableColumn id="27" xr3:uid="{0C085C3C-D93E-4611-90E3-170B22BE3014}" name="ESTADO DEL CONTRATO (EN EJECUCIÓN EN LIQUIDACIÓN POR LIQUIDAR NO SE LIQUIDA)" totalsRowFunction="count" dataDxfId="54" totalsRowDxfId="20"/>
    <tableColumn id="19" xr3:uid="{6C62E90E-F356-4ABB-A142-61728A44AA1A}" name="FECHA LIQUIDACIÓN DEL CONTRATO" totalsRowFunction="count" dataDxfId="53" totalsRowDxfId="19"/>
    <tableColumn id="30" xr3:uid="{3C1511F6-C268-430F-8315-9C55CEA3FC3F}" name="CAUSAL DE TERMINACIÓN" totalsRowFunction="count" dataDxfId="52" totalsRowDxfId="18"/>
    <tableColumn id="41" xr3:uid="{6E21C9C7-23F7-4D60-83EF-24B6059C2EC9}" name="RUBRO PRESUPUESTAL ASIGADO (SEPARAR CADA RUBRO CON (&quot;/&quot;)" totalsRowFunction="count" dataDxfId="51" totalsRowDxfId="17"/>
    <tableColumn id="24" xr3:uid="{8C17A203-FDE5-401A-B20D-A2A9BBD69045}" name="PORCENTAJE DE EJECUCIÓN FÍSICA_x000a_" totalsRowFunction="count" dataDxfId="50" totalsRowDxfId="16" dataCellStyle="Porcentaje"/>
    <tableColumn id="22" xr3:uid="{47704597-144C-4AD7-8E14-F86F649B2AF4}" name="PORCENTAJE DE EJECUCIÓN PRESUPUESTAL _x000a_" totalsRowFunction="count" dataDxfId="49" totalsRowDxfId="15" dataCellStyle="Porcentaje"/>
    <tableColumn id="21" xr3:uid="{AA975240-80B0-46C2-A44A-24B873FA4DCC}" name="VALOR PAGADO (EN PESOS)_x000a_" totalsRowFunction="sum" dataDxfId="48" totalsRowDxfId="14" dataCellStyle="Moneda [0]"/>
    <tableColumn id="42" xr3:uid="{368581AD-2BEE-4BDF-B082-35F8B96F3CF7}" name="LINK CONSULTA SECOP I II _x000a_(SEGÚN APLIQUE)" totalsRowFunction="count" dataDxfId="47" totalsRowDxfId="13" dataCellStyle="Moneda [0]"/>
    <tableColumn id="31" xr3:uid="{BF18635F-9671-4B4C-856F-C2F7E717CF3D}" name="AÑO SUSCRIPCIÓN" totalsRowFunction="count" dataDxfId="46" totalsRowDxfId="12"/>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DD8C3-FA2C-4B55-B434-DB6391C408A5}">
  <dimension ref="A1:AE368"/>
  <sheetViews>
    <sheetView tabSelected="1" topLeftCell="V1" zoomScale="85" zoomScaleNormal="85" workbookViewId="0">
      <pane ySplit="2" topLeftCell="A181" activePane="bottomLeft" state="frozen"/>
      <selection activeCell="B1" sqref="B1"/>
      <selection pane="bottomLeft" activeCell="A123" sqref="A123"/>
    </sheetView>
  </sheetViews>
  <sheetFormatPr baseColWidth="10" defaultRowHeight="14.5" x14ac:dyDescent="0.35"/>
  <cols>
    <col min="1" max="1" width="24.26953125" customWidth="1"/>
    <col min="2" max="2" width="17.90625" customWidth="1"/>
    <col min="3" max="3" width="18.54296875" customWidth="1"/>
    <col min="4" max="4" width="14.26953125" customWidth="1"/>
    <col min="5" max="5" width="13.26953125" bestFit="1" customWidth="1"/>
    <col min="6" max="6" width="17.08984375" customWidth="1"/>
    <col min="7" max="7" width="34.36328125" customWidth="1"/>
    <col min="8" max="8" width="20.1796875" customWidth="1"/>
    <col min="9" max="9" width="16.6328125" customWidth="1"/>
    <col min="10" max="10" width="18.81640625" customWidth="1"/>
    <col min="11" max="11" width="11.90625" customWidth="1"/>
    <col min="12" max="12" width="13.81640625" bestFit="1" customWidth="1"/>
    <col min="13" max="13" width="13.08984375" customWidth="1"/>
    <col min="14" max="14" width="35" customWidth="1"/>
    <col min="15" max="15" width="12" customWidth="1"/>
    <col min="16" max="16" width="17.81640625" bestFit="1" customWidth="1"/>
    <col min="17" max="17" width="19.26953125" bestFit="1" customWidth="1"/>
    <col min="18" max="18" width="15.36328125" bestFit="1" customWidth="1"/>
    <col min="19" max="19" width="15.54296875" bestFit="1" customWidth="1"/>
    <col min="20" max="20" width="13.08984375" bestFit="1" customWidth="1"/>
    <col min="21" max="21" width="15.26953125" bestFit="1" customWidth="1"/>
    <col min="22" max="22" width="17.26953125" bestFit="1" customWidth="1"/>
    <col min="23" max="23" width="18.08984375" bestFit="1" customWidth="1"/>
    <col min="24" max="24" width="16.6328125" bestFit="1" customWidth="1"/>
    <col min="25" max="25" width="19.08984375" customWidth="1"/>
    <col min="26" max="26" width="16" bestFit="1" customWidth="1"/>
    <col min="27" max="27" width="31" customWidth="1"/>
    <col min="28" max="28" width="16.54296875" customWidth="1"/>
    <col min="29" max="29" width="16.6328125" customWidth="1"/>
    <col min="30" max="30" width="18.1796875" customWidth="1"/>
    <col min="31" max="31" width="25.08984375" customWidth="1"/>
  </cols>
  <sheetData>
    <row r="1" spans="1:31" ht="18.5" thickBot="1" x14ac:dyDescent="0.4">
      <c r="A1" s="74" t="s">
        <v>1767</v>
      </c>
    </row>
    <row r="2" spans="1:31" ht="65.5" customHeight="1" thickBot="1" x14ac:dyDescent="0.4">
      <c r="A2" s="159" t="s">
        <v>0</v>
      </c>
      <c r="B2" s="159" t="s">
        <v>1</v>
      </c>
      <c r="C2" s="159" t="s">
        <v>3</v>
      </c>
      <c r="D2" s="159" t="s">
        <v>4</v>
      </c>
      <c r="E2" s="159" t="s">
        <v>5</v>
      </c>
      <c r="F2" s="159" t="s">
        <v>6</v>
      </c>
      <c r="G2" s="160" t="s">
        <v>7</v>
      </c>
      <c r="H2" s="161" t="s">
        <v>8</v>
      </c>
      <c r="I2" s="161" t="s">
        <v>9</v>
      </c>
      <c r="J2" s="161" t="s">
        <v>10</v>
      </c>
      <c r="K2" s="159" t="s">
        <v>11</v>
      </c>
      <c r="L2" s="159" t="s">
        <v>12</v>
      </c>
      <c r="M2" s="159" t="s">
        <v>13</v>
      </c>
      <c r="N2" s="159" t="s">
        <v>14</v>
      </c>
      <c r="O2" s="161" t="s">
        <v>15</v>
      </c>
      <c r="P2" s="162" t="s">
        <v>16</v>
      </c>
      <c r="Q2" s="162" t="s">
        <v>17</v>
      </c>
      <c r="R2" s="163" t="s">
        <v>18</v>
      </c>
      <c r="S2" s="163" t="s">
        <v>19</v>
      </c>
      <c r="T2" s="159" t="s">
        <v>20</v>
      </c>
      <c r="U2" s="163" t="s">
        <v>21</v>
      </c>
      <c r="V2" s="164" t="s">
        <v>22</v>
      </c>
      <c r="W2" s="164" t="s">
        <v>23</v>
      </c>
      <c r="X2" s="164" t="s">
        <v>24</v>
      </c>
      <c r="Y2" s="159" t="s">
        <v>25</v>
      </c>
      <c r="Z2" s="163" t="s">
        <v>26</v>
      </c>
      <c r="AA2" s="165" t="s">
        <v>28</v>
      </c>
      <c r="AB2" s="166" t="s">
        <v>1770</v>
      </c>
      <c r="AC2" s="165" t="s">
        <v>1771</v>
      </c>
      <c r="AD2" s="165" t="s">
        <v>1772</v>
      </c>
      <c r="AE2" s="163" t="s">
        <v>1773</v>
      </c>
    </row>
    <row r="3" spans="1:31" ht="58" x14ac:dyDescent="0.35">
      <c r="A3" s="140" t="s">
        <v>29</v>
      </c>
      <c r="B3" s="140" t="s">
        <v>30</v>
      </c>
      <c r="C3" s="141" t="s">
        <v>32</v>
      </c>
      <c r="D3" s="142" t="s">
        <v>33</v>
      </c>
      <c r="E3" s="143">
        <v>36770</v>
      </c>
      <c r="F3" s="144" t="s">
        <v>34</v>
      </c>
      <c r="G3" s="145" t="s">
        <v>35</v>
      </c>
      <c r="H3" s="146">
        <v>26469264</v>
      </c>
      <c r="I3" s="147">
        <v>0</v>
      </c>
      <c r="J3" s="167">
        <v>26469264</v>
      </c>
      <c r="K3" s="148" t="s">
        <v>36</v>
      </c>
      <c r="L3" s="149">
        <v>41607866</v>
      </c>
      <c r="M3" s="140"/>
      <c r="N3" s="140" t="s">
        <v>37</v>
      </c>
      <c r="O3" s="142" t="s">
        <v>38</v>
      </c>
      <c r="P3" s="150">
        <f>326489827+27845664</f>
        <v>354335491</v>
      </c>
      <c r="Q3" s="151">
        <f>+J3+P3</f>
        <v>380804755</v>
      </c>
      <c r="R3" s="152">
        <v>9038</v>
      </c>
      <c r="S3" s="142" t="s">
        <v>38</v>
      </c>
      <c r="T3" s="153">
        <v>9403</v>
      </c>
      <c r="U3" s="154" t="s">
        <v>39</v>
      </c>
      <c r="V3" s="143">
        <v>36739</v>
      </c>
      <c r="W3" s="155">
        <v>45777</v>
      </c>
      <c r="X3" s="155">
        <v>46142</v>
      </c>
      <c r="Y3" s="144" t="s">
        <v>40</v>
      </c>
      <c r="Z3" s="143"/>
      <c r="AA3" s="142" t="s">
        <v>41</v>
      </c>
      <c r="AB3" s="156">
        <v>0.33</v>
      </c>
      <c r="AC3" s="156">
        <v>0.66669999999999996</v>
      </c>
      <c r="AD3" s="157">
        <v>25720012</v>
      </c>
      <c r="AE3" s="158" t="s">
        <v>31</v>
      </c>
    </row>
    <row r="4" spans="1:31" ht="58" x14ac:dyDescent="0.35">
      <c r="A4" s="26" t="s">
        <v>29</v>
      </c>
      <c r="B4" s="26" t="s">
        <v>30</v>
      </c>
      <c r="C4" s="27" t="s">
        <v>32</v>
      </c>
      <c r="D4" s="28" t="s">
        <v>42</v>
      </c>
      <c r="E4" s="29">
        <v>36739</v>
      </c>
      <c r="F4" s="30" t="s">
        <v>34</v>
      </c>
      <c r="G4" s="31" t="s">
        <v>43</v>
      </c>
      <c r="H4" s="32">
        <v>138062292</v>
      </c>
      <c r="I4" s="33">
        <v>26231835</v>
      </c>
      <c r="J4" s="70">
        <v>164294127</v>
      </c>
      <c r="K4" s="34" t="s">
        <v>44</v>
      </c>
      <c r="L4" s="35">
        <v>901776146</v>
      </c>
      <c r="M4" s="26" t="s">
        <v>45</v>
      </c>
      <c r="N4" s="26" t="s">
        <v>46</v>
      </c>
      <c r="O4" s="28" t="s">
        <v>38</v>
      </c>
      <c r="P4" s="1">
        <v>1357069818</v>
      </c>
      <c r="Q4" s="36">
        <v>1521363945</v>
      </c>
      <c r="R4" s="2">
        <v>8734</v>
      </c>
      <c r="S4" s="28" t="s">
        <v>38</v>
      </c>
      <c r="T4" s="37">
        <v>9099</v>
      </c>
      <c r="U4" s="38" t="s">
        <v>39</v>
      </c>
      <c r="V4" s="29">
        <v>36770</v>
      </c>
      <c r="W4" s="39">
        <v>45504</v>
      </c>
      <c r="X4" s="39">
        <v>45869</v>
      </c>
      <c r="Y4" s="30" t="s">
        <v>40</v>
      </c>
      <c r="Z4" s="29"/>
      <c r="AA4" s="28" t="s">
        <v>47</v>
      </c>
      <c r="AB4" s="3">
        <v>0.41670000000000001</v>
      </c>
      <c r="AC4" s="3">
        <v>0.41670000000000001</v>
      </c>
      <c r="AD4" s="4">
        <v>129678201</v>
      </c>
      <c r="AE4" s="5"/>
    </row>
    <row r="5" spans="1:31" ht="29" x14ac:dyDescent="0.35">
      <c r="A5" s="26" t="s">
        <v>29</v>
      </c>
      <c r="B5" s="26" t="s">
        <v>30</v>
      </c>
      <c r="C5" s="26" t="s">
        <v>48</v>
      </c>
      <c r="D5" s="28" t="s">
        <v>49</v>
      </c>
      <c r="E5" s="29">
        <v>40443</v>
      </c>
      <c r="F5" s="26" t="s">
        <v>50</v>
      </c>
      <c r="G5" s="31" t="s">
        <v>51</v>
      </c>
      <c r="H5" s="33">
        <v>0</v>
      </c>
      <c r="I5" s="33">
        <v>0</v>
      </c>
      <c r="J5" s="6">
        <v>0</v>
      </c>
      <c r="K5" s="34" t="s">
        <v>44</v>
      </c>
      <c r="L5" s="35">
        <v>860007738</v>
      </c>
      <c r="M5" s="26" t="s">
        <v>52</v>
      </c>
      <c r="N5" s="26" t="s">
        <v>53</v>
      </c>
      <c r="O5" s="28" t="s">
        <v>39</v>
      </c>
      <c r="P5" s="1"/>
      <c r="Q5" s="36">
        <v>0</v>
      </c>
      <c r="R5" s="2">
        <v>5114</v>
      </c>
      <c r="S5" s="28" t="s">
        <v>38</v>
      </c>
      <c r="T5" s="37">
        <v>5114</v>
      </c>
      <c r="U5" s="38" t="s">
        <v>39</v>
      </c>
      <c r="V5" s="29">
        <v>40515</v>
      </c>
      <c r="W5" s="39">
        <v>45629</v>
      </c>
      <c r="X5" s="39">
        <v>45994</v>
      </c>
      <c r="Y5" s="30" t="s">
        <v>40</v>
      </c>
      <c r="Z5" s="29"/>
      <c r="AA5" s="28" t="s">
        <v>54</v>
      </c>
      <c r="AB5" s="3">
        <v>7.6700000000000004E-2</v>
      </c>
      <c r="AC5" s="3">
        <v>0</v>
      </c>
      <c r="AD5" s="4">
        <v>0</v>
      </c>
      <c r="AE5" s="7" t="s">
        <v>31</v>
      </c>
    </row>
    <row r="6" spans="1:31" ht="29" x14ac:dyDescent="0.35">
      <c r="A6" s="26" t="s">
        <v>29</v>
      </c>
      <c r="B6" s="26" t="s">
        <v>30</v>
      </c>
      <c r="C6" s="27" t="s">
        <v>32</v>
      </c>
      <c r="D6" s="28" t="s">
        <v>55</v>
      </c>
      <c r="E6" s="29">
        <v>40730</v>
      </c>
      <c r="F6" s="26" t="s">
        <v>50</v>
      </c>
      <c r="G6" s="31" t="s">
        <v>56</v>
      </c>
      <c r="H6" s="33">
        <v>0</v>
      </c>
      <c r="I6" s="33">
        <v>0</v>
      </c>
      <c r="J6" s="6">
        <v>0</v>
      </c>
      <c r="K6" s="34" t="s">
        <v>44</v>
      </c>
      <c r="L6" s="35">
        <v>860007738</v>
      </c>
      <c r="M6" s="26" t="s">
        <v>52</v>
      </c>
      <c r="N6" s="26" t="s">
        <v>53</v>
      </c>
      <c r="O6" s="28" t="s">
        <v>39</v>
      </c>
      <c r="P6" s="1"/>
      <c r="Q6" s="36">
        <v>0</v>
      </c>
      <c r="R6" s="2">
        <v>4748</v>
      </c>
      <c r="S6" s="28" t="s">
        <v>38</v>
      </c>
      <c r="T6" s="37">
        <v>5113</v>
      </c>
      <c r="U6" s="38" t="s">
        <v>39</v>
      </c>
      <c r="V6" s="29">
        <v>40730</v>
      </c>
      <c r="W6" s="39">
        <v>45478</v>
      </c>
      <c r="X6" s="39">
        <v>45843</v>
      </c>
      <c r="Y6" s="30" t="s">
        <v>40</v>
      </c>
      <c r="Z6" s="29"/>
      <c r="AA6" s="28" t="s">
        <v>54</v>
      </c>
      <c r="AB6" s="3">
        <v>0.4904</v>
      </c>
      <c r="AC6" s="3">
        <v>0</v>
      </c>
      <c r="AD6" s="4">
        <v>0</v>
      </c>
      <c r="AE6" s="7"/>
    </row>
    <row r="7" spans="1:31" ht="58" x14ac:dyDescent="0.35">
      <c r="A7" s="26" t="s">
        <v>29</v>
      </c>
      <c r="B7" s="26" t="s">
        <v>30</v>
      </c>
      <c r="C7" s="27" t="s">
        <v>32</v>
      </c>
      <c r="D7" s="28" t="s">
        <v>57</v>
      </c>
      <c r="E7" s="29">
        <v>40840</v>
      </c>
      <c r="F7" s="30" t="s">
        <v>34</v>
      </c>
      <c r="G7" s="31" t="s">
        <v>58</v>
      </c>
      <c r="H7" s="32">
        <v>20236304</v>
      </c>
      <c r="I7" s="33">
        <v>0</v>
      </c>
      <c r="J7" s="70">
        <v>20236304</v>
      </c>
      <c r="K7" s="34" t="s">
        <v>36</v>
      </c>
      <c r="L7" s="35" t="s">
        <v>59</v>
      </c>
      <c r="M7" s="26"/>
      <c r="N7" s="26" t="s">
        <v>60</v>
      </c>
      <c r="O7" s="28" t="s">
        <v>38</v>
      </c>
      <c r="P7" s="1">
        <v>169517147</v>
      </c>
      <c r="Q7" s="36">
        <v>189753451</v>
      </c>
      <c r="R7" s="2">
        <v>4748</v>
      </c>
      <c r="S7" s="28" t="s">
        <v>38</v>
      </c>
      <c r="T7" s="37">
        <v>5113</v>
      </c>
      <c r="U7" s="38" t="s">
        <v>39</v>
      </c>
      <c r="V7" s="29">
        <v>40840</v>
      </c>
      <c r="W7" s="39">
        <v>45588</v>
      </c>
      <c r="X7" s="39">
        <v>45953</v>
      </c>
      <c r="Y7" s="30" t="s">
        <v>40</v>
      </c>
      <c r="Z7" s="29"/>
      <c r="AA7" s="28" t="s">
        <v>41</v>
      </c>
      <c r="AB7" s="3">
        <v>0.17</v>
      </c>
      <c r="AC7" s="3">
        <v>0.16669999999999999</v>
      </c>
      <c r="AD7" s="4">
        <v>18804254</v>
      </c>
      <c r="AE7" s="7" t="s">
        <v>31</v>
      </c>
    </row>
    <row r="8" spans="1:31" ht="58" x14ac:dyDescent="0.35">
      <c r="A8" s="26" t="s">
        <v>29</v>
      </c>
      <c r="B8" s="26" t="s">
        <v>30</v>
      </c>
      <c r="C8" s="27" t="s">
        <v>32</v>
      </c>
      <c r="D8" s="28" t="s">
        <v>61</v>
      </c>
      <c r="E8" s="29">
        <v>41142</v>
      </c>
      <c r="F8" s="30" t="s">
        <v>34</v>
      </c>
      <c r="G8" s="31" t="s">
        <v>62</v>
      </c>
      <c r="H8" s="33">
        <v>184800000</v>
      </c>
      <c r="I8" s="33">
        <v>0</v>
      </c>
      <c r="J8" s="6">
        <v>184800000</v>
      </c>
      <c r="K8" s="34" t="s">
        <v>44</v>
      </c>
      <c r="L8" s="35">
        <v>860011153</v>
      </c>
      <c r="M8" s="26" t="s">
        <v>63</v>
      </c>
      <c r="N8" s="26" t="s">
        <v>64</v>
      </c>
      <c r="O8" s="28" t="s">
        <v>38</v>
      </c>
      <c r="P8" s="1">
        <v>3341404059</v>
      </c>
      <c r="Q8" s="36">
        <v>3526204059</v>
      </c>
      <c r="R8" s="2">
        <v>4385</v>
      </c>
      <c r="S8" s="28" t="s">
        <v>38</v>
      </c>
      <c r="T8" s="37">
        <v>4750</v>
      </c>
      <c r="U8" s="38" t="s">
        <v>39</v>
      </c>
      <c r="V8" s="29">
        <v>41180</v>
      </c>
      <c r="W8" s="39">
        <v>45565</v>
      </c>
      <c r="X8" s="39">
        <v>45930</v>
      </c>
      <c r="Y8" s="30" t="s">
        <v>40</v>
      </c>
      <c r="Z8" s="29"/>
      <c r="AA8" s="28" t="s">
        <v>31</v>
      </c>
      <c r="AB8" s="3">
        <v>0.25209999999999999</v>
      </c>
      <c r="AC8" s="3">
        <v>0</v>
      </c>
      <c r="AD8" s="4">
        <v>0</v>
      </c>
      <c r="AE8" s="7" t="s">
        <v>31</v>
      </c>
    </row>
    <row r="9" spans="1:31" x14ac:dyDescent="0.35">
      <c r="A9" s="26" t="s">
        <v>65</v>
      </c>
      <c r="B9" s="26" t="s">
        <v>66</v>
      </c>
      <c r="C9" s="27" t="s">
        <v>32</v>
      </c>
      <c r="D9" s="28" t="s">
        <v>67</v>
      </c>
      <c r="E9" s="29">
        <v>42640</v>
      </c>
      <c r="F9" s="26" t="s">
        <v>68</v>
      </c>
      <c r="G9" s="31" t="s">
        <v>69</v>
      </c>
      <c r="H9" s="33">
        <v>1150000000</v>
      </c>
      <c r="I9" s="33">
        <v>0</v>
      </c>
      <c r="J9" s="6">
        <v>1150000000</v>
      </c>
      <c r="K9" s="34" t="s">
        <v>44</v>
      </c>
      <c r="L9" s="35">
        <v>900207694</v>
      </c>
      <c r="M9" s="26" t="s">
        <v>63</v>
      </c>
      <c r="N9" s="26" t="s">
        <v>70</v>
      </c>
      <c r="O9" s="28" t="s">
        <v>39</v>
      </c>
      <c r="P9" s="1"/>
      <c r="Q9" s="36">
        <v>1150000000</v>
      </c>
      <c r="R9" s="2">
        <v>1826</v>
      </c>
      <c r="S9" s="28" t="s">
        <v>38</v>
      </c>
      <c r="T9" s="37">
        <v>1826</v>
      </c>
      <c r="U9" s="38" t="s">
        <v>39</v>
      </c>
      <c r="V9" s="29">
        <v>42644</v>
      </c>
      <c r="W9" s="39">
        <v>44470</v>
      </c>
      <c r="X9" s="39">
        <v>46203</v>
      </c>
      <c r="Y9" s="30" t="s">
        <v>40</v>
      </c>
      <c r="Z9" s="29"/>
      <c r="AA9" s="28"/>
      <c r="AB9" s="3">
        <v>1</v>
      </c>
      <c r="AC9" s="3">
        <v>0</v>
      </c>
      <c r="AD9" s="4">
        <v>0</v>
      </c>
      <c r="AE9" s="7"/>
    </row>
    <row r="10" spans="1:31" ht="58" x14ac:dyDescent="0.35">
      <c r="A10" s="26" t="s">
        <v>29</v>
      </c>
      <c r="B10" s="26" t="s">
        <v>30</v>
      </c>
      <c r="C10" s="27" t="s">
        <v>32</v>
      </c>
      <c r="D10" s="28" t="s">
        <v>71</v>
      </c>
      <c r="E10" s="29">
        <v>43228</v>
      </c>
      <c r="F10" s="30" t="s">
        <v>34</v>
      </c>
      <c r="G10" s="31" t="s">
        <v>72</v>
      </c>
      <c r="H10" s="8">
        <v>6977208000</v>
      </c>
      <c r="I10" s="33">
        <v>0</v>
      </c>
      <c r="J10" s="6">
        <v>6977208000</v>
      </c>
      <c r="K10" s="34" t="s">
        <v>44</v>
      </c>
      <c r="L10" s="35">
        <v>830028860</v>
      </c>
      <c r="M10" s="26" t="s">
        <v>73</v>
      </c>
      <c r="N10" s="26" t="s">
        <v>74</v>
      </c>
      <c r="O10" s="28" t="s">
        <v>38</v>
      </c>
      <c r="P10" s="1">
        <v>4469677599</v>
      </c>
      <c r="Q10" s="36">
        <v>11446885599</v>
      </c>
      <c r="R10" s="2">
        <v>2556</v>
      </c>
      <c r="S10" s="28" t="s">
        <v>38</v>
      </c>
      <c r="T10" s="37">
        <v>1827</v>
      </c>
      <c r="U10" s="28" t="s">
        <v>39</v>
      </c>
      <c r="V10" s="29">
        <v>43250</v>
      </c>
      <c r="W10" s="39">
        <v>45806</v>
      </c>
      <c r="X10" s="39">
        <v>47633</v>
      </c>
      <c r="Y10" s="30" t="s">
        <v>40</v>
      </c>
      <c r="Z10" s="29"/>
      <c r="AA10" s="28" t="s">
        <v>31</v>
      </c>
      <c r="AB10" s="3">
        <v>0.94089999999999996</v>
      </c>
      <c r="AC10" s="3">
        <v>0</v>
      </c>
      <c r="AD10" s="4">
        <v>0</v>
      </c>
      <c r="AE10" s="7" t="s">
        <v>31</v>
      </c>
    </row>
    <row r="11" spans="1:31" ht="72.5" x14ac:dyDescent="0.35">
      <c r="A11" s="26" t="s">
        <v>84</v>
      </c>
      <c r="B11" s="26" t="s">
        <v>85</v>
      </c>
      <c r="C11" s="27" t="s">
        <v>32</v>
      </c>
      <c r="D11" s="28" t="s">
        <v>86</v>
      </c>
      <c r="E11" s="29">
        <v>43622</v>
      </c>
      <c r="F11" s="26" t="s">
        <v>87</v>
      </c>
      <c r="G11" s="31" t="s">
        <v>88</v>
      </c>
      <c r="H11" s="33">
        <v>1135828574</v>
      </c>
      <c r="I11" s="33">
        <v>215807429</v>
      </c>
      <c r="J11" s="6">
        <v>1351636003</v>
      </c>
      <c r="K11" s="34" t="s">
        <v>44</v>
      </c>
      <c r="L11" s="35">
        <v>830001637</v>
      </c>
      <c r="M11" s="26" t="s">
        <v>89</v>
      </c>
      <c r="N11" s="26" t="s">
        <v>90</v>
      </c>
      <c r="O11" s="28" t="s">
        <v>38</v>
      </c>
      <c r="P11" s="1">
        <v>300000000</v>
      </c>
      <c r="Q11" s="36">
        <v>1651636003</v>
      </c>
      <c r="R11" s="2">
        <v>1096</v>
      </c>
      <c r="S11" s="28" t="s">
        <v>38</v>
      </c>
      <c r="T11" s="37">
        <v>945</v>
      </c>
      <c r="U11" s="38" t="s">
        <v>39</v>
      </c>
      <c r="V11" s="29">
        <v>43647</v>
      </c>
      <c r="W11" s="39">
        <v>44743</v>
      </c>
      <c r="X11" s="39">
        <v>45688</v>
      </c>
      <c r="Y11" s="30" t="s">
        <v>82</v>
      </c>
      <c r="Z11" s="29"/>
      <c r="AA11" s="28" t="s">
        <v>91</v>
      </c>
      <c r="AB11" s="3">
        <v>0.98509999999999998</v>
      </c>
      <c r="AC11" s="3">
        <v>0.85150000000000003</v>
      </c>
      <c r="AD11" s="4">
        <v>1406334014</v>
      </c>
      <c r="AE11" s="9" t="s">
        <v>92</v>
      </c>
    </row>
    <row r="12" spans="1:31" ht="29" x14ac:dyDescent="0.35">
      <c r="A12" s="26" t="s">
        <v>75</v>
      </c>
      <c r="B12" s="26" t="s">
        <v>93</v>
      </c>
      <c r="C12" s="27" t="s">
        <v>32</v>
      </c>
      <c r="D12" s="28" t="s">
        <v>94</v>
      </c>
      <c r="E12" s="29">
        <v>43714</v>
      </c>
      <c r="F12" s="26" t="s">
        <v>50</v>
      </c>
      <c r="G12" s="31" t="s">
        <v>95</v>
      </c>
      <c r="H12" s="33">
        <v>422184874</v>
      </c>
      <c r="I12" s="33">
        <v>80215126</v>
      </c>
      <c r="J12" s="6">
        <v>502400000</v>
      </c>
      <c r="K12" s="34" t="s">
        <v>44</v>
      </c>
      <c r="L12" s="35">
        <v>900153453</v>
      </c>
      <c r="M12" s="26" t="s">
        <v>96</v>
      </c>
      <c r="N12" s="26" t="s">
        <v>97</v>
      </c>
      <c r="O12" s="28" t="s">
        <v>38</v>
      </c>
      <c r="P12" s="1">
        <v>4029188266</v>
      </c>
      <c r="Q12" s="36">
        <v>4531588266</v>
      </c>
      <c r="R12" s="2">
        <v>782</v>
      </c>
      <c r="S12" s="28" t="s">
        <v>38</v>
      </c>
      <c r="T12" s="37">
        <v>1461</v>
      </c>
      <c r="U12" s="38" t="s">
        <v>39</v>
      </c>
      <c r="V12" s="29">
        <v>43718</v>
      </c>
      <c r="W12" s="39">
        <v>44500</v>
      </c>
      <c r="X12" s="39">
        <v>45961</v>
      </c>
      <c r="Y12" s="30" t="s">
        <v>40</v>
      </c>
      <c r="Z12" s="29"/>
      <c r="AA12" s="28" t="s">
        <v>98</v>
      </c>
      <c r="AB12" s="3">
        <v>0.8649</v>
      </c>
      <c r="AC12" s="3">
        <v>0.83350000000000002</v>
      </c>
      <c r="AD12" s="4">
        <v>2773276981</v>
      </c>
      <c r="AE12" s="7"/>
    </row>
    <row r="13" spans="1:31" ht="29" x14ac:dyDescent="0.35">
      <c r="A13" s="26" t="s">
        <v>101</v>
      </c>
      <c r="B13" s="26" t="s">
        <v>108</v>
      </c>
      <c r="C13" s="26" t="s">
        <v>48</v>
      </c>
      <c r="D13" s="28" t="s">
        <v>109</v>
      </c>
      <c r="E13" s="29">
        <v>43979</v>
      </c>
      <c r="F13" s="26" t="s">
        <v>50</v>
      </c>
      <c r="G13" s="31" t="s">
        <v>110</v>
      </c>
      <c r="H13" s="33">
        <v>263189916</v>
      </c>
      <c r="I13" s="33">
        <v>50006084</v>
      </c>
      <c r="J13" s="6">
        <v>313196000</v>
      </c>
      <c r="K13" s="34" t="s">
        <v>44</v>
      </c>
      <c r="L13" s="35">
        <v>800210237</v>
      </c>
      <c r="M13" s="26" t="s">
        <v>77</v>
      </c>
      <c r="N13" s="26" t="s">
        <v>111</v>
      </c>
      <c r="O13" s="28" t="s">
        <v>38</v>
      </c>
      <c r="P13" s="1">
        <v>307567400</v>
      </c>
      <c r="Q13" s="36">
        <v>620763400</v>
      </c>
      <c r="R13" s="2">
        <v>1097</v>
      </c>
      <c r="S13" s="28" t="s">
        <v>38</v>
      </c>
      <c r="T13" s="37">
        <v>884</v>
      </c>
      <c r="U13" s="38" t="s">
        <v>39</v>
      </c>
      <c r="V13" s="29">
        <v>43980</v>
      </c>
      <c r="W13" s="39">
        <v>45077</v>
      </c>
      <c r="X13" s="39">
        <v>45961</v>
      </c>
      <c r="Y13" s="30" t="s">
        <v>40</v>
      </c>
      <c r="Z13" s="29"/>
      <c r="AA13" s="28" t="s">
        <v>112</v>
      </c>
      <c r="AB13" s="3">
        <v>0.84650000000000003</v>
      </c>
      <c r="AC13" s="3">
        <v>0.81799999999999995</v>
      </c>
      <c r="AD13" s="4">
        <v>507772886</v>
      </c>
      <c r="AE13" s="10" t="s">
        <v>113</v>
      </c>
    </row>
    <row r="14" spans="1:31" ht="43.5" x14ac:dyDescent="0.35">
      <c r="A14" s="26" t="s">
        <v>84</v>
      </c>
      <c r="B14" s="26" t="s">
        <v>85</v>
      </c>
      <c r="C14" s="26" t="s">
        <v>80</v>
      </c>
      <c r="D14" s="28" t="s">
        <v>114</v>
      </c>
      <c r="E14" s="29">
        <v>44014</v>
      </c>
      <c r="F14" s="26" t="s">
        <v>50</v>
      </c>
      <c r="G14" s="31" t="s">
        <v>115</v>
      </c>
      <c r="H14" s="33">
        <v>5166257406</v>
      </c>
      <c r="I14" s="33">
        <v>981588908</v>
      </c>
      <c r="J14" s="6">
        <v>6147846314</v>
      </c>
      <c r="K14" s="34" t="s">
        <v>44</v>
      </c>
      <c r="L14" s="35">
        <v>800015583</v>
      </c>
      <c r="M14" s="26" t="s">
        <v>77</v>
      </c>
      <c r="N14" s="26" t="s">
        <v>116</v>
      </c>
      <c r="O14" s="28" t="s">
        <v>38</v>
      </c>
      <c r="P14" s="1">
        <v>4663509882</v>
      </c>
      <c r="Q14" s="36">
        <v>10811356196</v>
      </c>
      <c r="R14" s="2">
        <v>1239</v>
      </c>
      <c r="S14" s="28" t="s">
        <v>38</v>
      </c>
      <c r="T14" s="37">
        <v>731</v>
      </c>
      <c r="U14" s="38" t="s">
        <v>39</v>
      </c>
      <c r="V14" s="29">
        <v>44021</v>
      </c>
      <c r="W14" s="39">
        <v>45260</v>
      </c>
      <c r="X14" s="39">
        <v>45991</v>
      </c>
      <c r="Y14" s="30" t="s">
        <v>40</v>
      </c>
      <c r="Z14" s="29"/>
      <c r="AA14" s="28" t="s">
        <v>117</v>
      </c>
      <c r="AB14" s="3">
        <v>0.81669999999999998</v>
      </c>
      <c r="AC14" s="3">
        <v>0.90980000000000005</v>
      </c>
      <c r="AD14" s="4">
        <v>9835874854</v>
      </c>
      <c r="AE14" s="10" t="s">
        <v>118</v>
      </c>
    </row>
    <row r="15" spans="1:31" ht="58" x14ac:dyDescent="0.35">
      <c r="A15" s="26" t="s">
        <v>101</v>
      </c>
      <c r="B15" s="26" t="s">
        <v>125</v>
      </c>
      <c r="C15" s="27" t="s">
        <v>32</v>
      </c>
      <c r="D15" s="28" t="s">
        <v>126</v>
      </c>
      <c r="E15" s="29">
        <v>43906</v>
      </c>
      <c r="F15" s="30" t="s">
        <v>34</v>
      </c>
      <c r="G15" s="31" t="s">
        <v>127</v>
      </c>
      <c r="H15" s="33">
        <v>0</v>
      </c>
      <c r="I15" s="33">
        <v>0</v>
      </c>
      <c r="J15" s="6">
        <v>0</v>
      </c>
      <c r="K15" s="34" t="s">
        <v>44</v>
      </c>
      <c r="L15" s="35">
        <v>860002964</v>
      </c>
      <c r="M15" s="26" t="s">
        <v>96</v>
      </c>
      <c r="N15" s="26" t="s">
        <v>128</v>
      </c>
      <c r="O15" s="28" t="s">
        <v>39</v>
      </c>
      <c r="P15" s="1"/>
      <c r="Q15" s="36">
        <v>0</v>
      </c>
      <c r="R15" s="2">
        <v>1829</v>
      </c>
      <c r="S15" s="28" t="s">
        <v>38</v>
      </c>
      <c r="T15" s="37">
        <v>1826</v>
      </c>
      <c r="U15" s="28" t="s">
        <v>39</v>
      </c>
      <c r="V15" s="29">
        <v>43906</v>
      </c>
      <c r="W15" s="39">
        <v>45732</v>
      </c>
      <c r="X15" s="39">
        <v>47558</v>
      </c>
      <c r="Y15" s="30" t="s">
        <v>40</v>
      </c>
      <c r="Z15" s="29"/>
      <c r="AA15" s="28" t="s">
        <v>31</v>
      </c>
      <c r="AB15" s="3">
        <v>0.97</v>
      </c>
      <c r="AC15" s="3">
        <v>0</v>
      </c>
      <c r="AD15" s="4">
        <v>0</v>
      </c>
      <c r="AE15" s="10" t="s">
        <v>31</v>
      </c>
    </row>
    <row r="16" spans="1:31" ht="29" x14ac:dyDescent="0.35">
      <c r="A16" s="26" t="s">
        <v>101</v>
      </c>
      <c r="B16" s="26" t="s">
        <v>125</v>
      </c>
      <c r="C16" s="27" t="s">
        <v>32</v>
      </c>
      <c r="D16" s="28" t="s">
        <v>129</v>
      </c>
      <c r="E16" s="29">
        <v>44239</v>
      </c>
      <c r="F16" s="26" t="s">
        <v>50</v>
      </c>
      <c r="G16" s="31" t="s">
        <v>130</v>
      </c>
      <c r="H16" s="32">
        <v>301539323</v>
      </c>
      <c r="I16" s="33">
        <v>57292471</v>
      </c>
      <c r="J16" s="70">
        <v>358831794</v>
      </c>
      <c r="K16" s="34" t="s">
        <v>44</v>
      </c>
      <c r="L16" s="35">
        <v>900409363</v>
      </c>
      <c r="M16" s="26" t="s">
        <v>73</v>
      </c>
      <c r="N16" s="26" t="s">
        <v>131</v>
      </c>
      <c r="O16" s="28" t="s">
        <v>38</v>
      </c>
      <c r="P16" s="1">
        <v>434971383</v>
      </c>
      <c r="Q16" s="36">
        <v>793803177</v>
      </c>
      <c r="R16" s="2">
        <v>718</v>
      </c>
      <c r="S16" s="28" t="s">
        <v>38</v>
      </c>
      <c r="T16" s="37">
        <v>731</v>
      </c>
      <c r="U16" s="38" t="s">
        <v>39</v>
      </c>
      <c r="V16" s="29">
        <v>44239</v>
      </c>
      <c r="W16" s="39">
        <v>44957</v>
      </c>
      <c r="X16" s="39">
        <v>45688</v>
      </c>
      <c r="Y16" s="30" t="s">
        <v>40</v>
      </c>
      <c r="Z16" s="29"/>
      <c r="AA16" s="28" t="s">
        <v>132</v>
      </c>
      <c r="AB16" s="3">
        <v>0.98</v>
      </c>
      <c r="AC16" s="3">
        <v>0.8</v>
      </c>
      <c r="AD16" s="4">
        <v>633470638</v>
      </c>
      <c r="AE16" s="10"/>
    </row>
    <row r="17" spans="1:31" ht="58" x14ac:dyDescent="0.35">
      <c r="A17" s="26" t="s">
        <v>29</v>
      </c>
      <c r="B17" s="26" t="s">
        <v>30</v>
      </c>
      <c r="C17" s="27" t="s">
        <v>32</v>
      </c>
      <c r="D17" s="28" t="s">
        <v>133</v>
      </c>
      <c r="E17" s="29">
        <v>44250</v>
      </c>
      <c r="F17" s="30" t="s">
        <v>34</v>
      </c>
      <c r="G17" s="31" t="s">
        <v>134</v>
      </c>
      <c r="H17" s="32">
        <v>37933134</v>
      </c>
      <c r="I17" s="33">
        <v>3003039</v>
      </c>
      <c r="J17" s="70">
        <v>40936173</v>
      </c>
      <c r="K17" s="34" t="s">
        <v>44</v>
      </c>
      <c r="L17" s="35">
        <v>901776985</v>
      </c>
      <c r="M17" s="26" t="s">
        <v>99</v>
      </c>
      <c r="N17" s="26" t="s">
        <v>135</v>
      </c>
      <c r="O17" s="28" t="s">
        <v>38</v>
      </c>
      <c r="P17" s="1">
        <v>65397740</v>
      </c>
      <c r="Q17" s="36">
        <v>106333913</v>
      </c>
      <c r="R17" s="2">
        <v>311</v>
      </c>
      <c r="S17" s="28" t="s">
        <v>38</v>
      </c>
      <c r="T17" s="37">
        <v>1096</v>
      </c>
      <c r="U17" s="38" t="s">
        <v>39</v>
      </c>
      <c r="V17" s="29">
        <v>44250</v>
      </c>
      <c r="W17" s="39">
        <v>44561</v>
      </c>
      <c r="X17" s="39">
        <v>46022</v>
      </c>
      <c r="Y17" s="30" t="s">
        <v>40</v>
      </c>
      <c r="Z17" s="29"/>
      <c r="AA17" s="28" t="s">
        <v>47</v>
      </c>
      <c r="AB17" s="3">
        <v>1</v>
      </c>
      <c r="AC17" s="3">
        <v>1</v>
      </c>
      <c r="AD17" s="4">
        <v>24297134</v>
      </c>
      <c r="AE17" s="10" t="s">
        <v>31</v>
      </c>
    </row>
    <row r="18" spans="1:31" ht="43.5" x14ac:dyDescent="0.35">
      <c r="A18" s="26" t="s">
        <v>84</v>
      </c>
      <c r="B18" s="26" t="s">
        <v>85</v>
      </c>
      <c r="C18" s="26" t="s">
        <v>80</v>
      </c>
      <c r="D18" s="28" t="s">
        <v>136</v>
      </c>
      <c r="E18" s="29">
        <v>44329</v>
      </c>
      <c r="F18" s="26" t="s">
        <v>50</v>
      </c>
      <c r="G18" s="31" t="s">
        <v>137</v>
      </c>
      <c r="H18" s="33">
        <v>20222907556.299999</v>
      </c>
      <c r="I18" s="33">
        <v>3842352435.6999998</v>
      </c>
      <c r="J18" s="6">
        <v>24065259992</v>
      </c>
      <c r="K18" s="34" t="s">
        <v>44</v>
      </c>
      <c r="L18" s="35">
        <v>800153993</v>
      </c>
      <c r="M18" s="26" t="s">
        <v>89</v>
      </c>
      <c r="N18" s="26" t="s">
        <v>138</v>
      </c>
      <c r="O18" s="28" t="s">
        <v>38</v>
      </c>
      <c r="P18" s="1">
        <v>5932679927</v>
      </c>
      <c r="Q18" s="36">
        <v>29997939919</v>
      </c>
      <c r="R18" s="2">
        <v>1982</v>
      </c>
      <c r="S18" s="28" t="s">
        <v>39</v>
      </c>
      <c r="T18" s="37"/>
      <c r="U18" s="28" t="s">
        <v>39</v>
      </c>
      <c r="V18" s="29">
        <v>44344</v>
      </c>
      <c r="W18" s="39">
        <v>46326</v>
      </c>
      <c r="X18" s="39">
        <v>46326</v>
      </c>
      <c r="Y18" s="30" t="s">
        <v>40</v>
      </c>
      <c r="Z18" s="29"/>
      <c r="AA18" s="28" t="s">
        <v>139</v>
      </c>
      <c r="AB18" s="3">
        <v>0.66149999999999998</v>
      </c>
      <c r="AC18" s="3">
        <v>0.47149999999999997</v>
      </c>
      <c r="AD18" s="4">
        <v>14144932587</v>
      </c>
      <c r="AE18" s="10" t="s">
        <v>140</v>
      </c>
    </row>
    <row r="19" spans="1:31" ht="43.5" x14ac:dyDescent="0.35">
      <c r="A19" s="26" t="s">
        <v>84</v>
      </c>
      <c r="B19" s="26" t="s">
        <v>85</v>
      </c>
      <c r="C19" s="26" t="s">
        <v>80</v>
      </c>
      <c r="D19" s="28" t="s">
        <v>141</v>
      </c>
      <c r="E19" s="29">
        <v>44340</v>
      </c>
      <c r="F19" s="26" t="s">
        <v>50</v>
      </c>
      <c r="G19" s="31" t="s">
        <v>142</v>
      </c>
      <c r="H19" s="33">
        <v>3354812531</v>
      </c>
      <c r="I19" s="33">
        <v>637414380.88999999</v>
      </c>
      <c r="J19" s="6">
        <v>3992226912</v>
      </c>
      <c r="K19" s="34" t="s">
        <v>44</v>
      </c>
      <c r="L19" s="35">
        <v>800153993</v>
      </c>
      <c r="M19" s="26" t="s">
        <v>89</v>
      </c>
      <c r="N19" s="26" t="s">
        <v>138</v>
      </c>
      <c r="O19" s="28" t="s">
        <v>38</v>
      </c>
      <c r="P19" s="1">
        <v>1994695384</v>
      </c>
      <c r="Q19" s="36">
        <v>5986922296</v>
      </c>
      <c r="R19" s="2">
        <v>1156</v>
      </c>
      <c r="S19" s="28" t="s">
        <v>38</v>
      </c>
      <c r="T19" s="37">
        <v>635</v>
      </c>
      <c r="U19" s="38" t="s">
        <v>39</v>
      </c>
      <c r="V19" s="29">
        <v>44351</v>
      </c>
      <c r="W19" s="39">
        <v>45507</v>
      </c>
      <c r="X19" s="39">
        <v>46142</v>
      </c>
      <c r="Y19" s="30" t="s">
        <v>40</v>
      </c>
      <c r="Z19" s="29"/>
      <c r="AA19" s="28" t="s">
        <v>143</v>
      </c>
      <c r="AB19" s="3">
        <v>0.71</v>
      </c>
      <c r="AC19" s="3">
        <v>0.63</v>
      </c>
      <c r="AD19" s="4">
        <v>3767831287</v>
      </c>
      <c r="AE19" s="10"/>
    </row>
    <row r="20" spans="1:31" ht="43.5" x14ac:dyDescent="0.35">
      <c r="A20" s="26" t="s">
        <v>84</v>
      </c>
      <c r="B20" s="26" t="s">
        <v>85</v>
      </c>
      <c r="C20" s="26" t="s">
        <v>80</v>
      </c>
      <c r="D20" s="28" t="s">
        <v>144</v>
      </c>
      <c r="E20" s="29">
        <v>44404</v>
      </c>
      <c r="F20" s="26" t="s">
        <v>50</v>
      </c>
      <c r="G20" s="31" t="s">
        <v>145</v>
      </c>
      <c r="H20" s="33">
        <v>2142720000</v>
      </c>
      <c r="I20" s="33">
        <v>407116800</v>
      </c>
      <c r="J20" s="6">
        <v>2549836800</v>
      </c>
      <c r="K20" s="34" t="s">
        <v>44</v>
      </c>
      <c r="L20" s="35">
        <v>900255873</v>
      </c>
      <c r="M20" s="26" t="s">
        <v>146</v>
      </c>
      <c r="N20" s="26" t="s">
        <v>147</v>
      </c>
      <c r="O20" s="28" t="s">
        <v>38</v>
      </c>
      <c r="P20" s="1">
        <v>525270977</v>
      </c>
      <c r="Q20" s="36">
        <v>3075107777</v>
      </c>
      <c r="R20" s="2">
        <v>1126</v>
      </c>
      <c r="S20" s="28" t="s">
        <v>38</v>
      </c>
      <c r="T20" s="37">
        <v>181</v>
      </c>
      <c r="U20" s="38" t="s">
        <v>39</v>
      </c>
      <c r="V20" s="29">
        <v>44410</v>
      </c>
      <c r="W20" s="39">
        <v>45536</v>
      </c>
      <c r="X20" s="39">
        <v>45717</v>
      </c>
      <c r="Y20" s="30" t="s">
        <v>82</v>
      </c>
      <c r="Z20" s="29"/>
      <c r="AA20" s="28" t="s">
        <v>148</v>
      </c>
      <c r="AB20" s="3">
        <v>0.95299999999999996</v>
      </c>
      <c r="AC20" s="3">
        <v>0.93899999999999995</v>
      </c>
      <c r="AD20" s="4">
        <v>2887748870</v>
      </c>
      <c r="AE20" s="10"/>
    </row>
    <row r="21" spans="1:31" ht="58" x14ac:dyDescent="0.35">
      <c r="A21" s="26" t="s">
        <v>84</v>
      </c>
      <c r="B21" s="26" t="s">
        <v>152</v>
      </c>
      <c r="C21" s="26" t="s">
        <v>80</v>
      </c>
      <c r="D21" s="28" t="s">
        <v>153</v>
      </c>
      <c r="E21" s="29">
        <v>44476</v>
      </c>
      <c r="F21" s="26" t="s">
        <v>50</v>
      </c>
      <c r="G21" s="31" t="s">
        <v>154</v>
      </c>
      <c r="H21" s="33">
        <v>1194360000</v>
      </c>
      <c r="I21" s="33">
        <v>226928400</v>
      </c>
      <c r="J21" s="6">
        <v>1421288400</v>
      </c>
      <c r="K21" s="34" t="s">
        <v>44</v>
      </c>
      <c r="L21" s="35">
        <v>804013213</v>
      </c>
      <c r="M21" s="26" t="s">
        <v>45</v>
      </c>
      <c r="N21" s="26" t="s">
        <v>155</v>
      </c>
      <c r="O21" s="28" t="s">
        <v>38</v>
      </c>
      <c r="P21" s="1">
        <v>1421288400</v>
      </c>
      <c r="Q21" s="36">
        <v>2842576800</v>
      </c>
      <c r="R21" s="2">
        <v>730</v>
      </c>
      <c r="S21" s="28" t="s">
        <v>38</v>
      </c>
      <c r="T21" s="37">
        <v>731</v>
      </c>
      <c r="U21" s="38" t="s">
        <v>39</v>
      </c>
      <c r="V21" s="29">
        <v>44481</v>
      </c>
      <c r="W21" s="39">
        <v>45211</v>
      </c>
      <c r="X21" s="39">
        <v>45942</v>
      </c>
      <c r="Y21" s="30" t="s">
        <v>40</v>
      </c>
      <c r="Z21" s="29"/>
      <c r="AA21" s="28" t="s">
        <v>83</v>
      </c>
      <c r="AB21" s="3">
        <v>0.79169999999999996</v>
      </c>
      <c r="AC21" s="3">
        <v>0.76</v>
      </c>
      <c r="AD21" s="4">
        <v>2167639120</v>
      </c>
      <c r="AE21" s="10" t="s">
        <v>156</v>
      </c>
    </row>
    <row r="22" spans="1:31" ht="43.5" x14ac:dyDescent="0.35">
      <c r="A22" s="26" t="s">
        <v>84</v>
      </c>
      <c r="B22" s="26" t="s">
        <v>85</v>
      </c>
      <c r="C22" s="27" t="s">
        <v>32</v>
      </c>
      <c r="D22" s="28" t="s">
        <v>157</v>
      </c>
      <c r="E22" s="29">
        <v>44494</v>
      </c>
      <c r="F22" s="26" t="s">
        <v>158</v>
      </c>
      <c r="G22" s="31" t="s">
        <v>159</v>
      </c>
      <c r="H22" s="33">
        <v>204232448</v>
      </c>
      <c r="I22" s="33">
        <v>38804165</v>
      </c>
      <c r="J22" s="6">
        <v>243036613</v>
      </c>
      <c r="K22" s="34" t="s">
        <v>44</v>
      </c>
      <c r="L22" s="35">
        <v>830068179</v>
      </c>
      <c r="M22" s="26" t="s">
        <v>160</v>
      </c>
      <c r="N22" s="26" t="s">
        <v>161</v>
      </c>
      <c r="O22" s="28" t="s">
        <v>39</v>
      </c>
      <c r="P22" s="1"/>
      <c r="Q22" s="36">
        <v>243036613</v>
      </c>
      <c r="R22" s="2">
        <v>1188</v>
      </c>
      <c r="S22" s="28" t="s">
        <v>39</v>
      </c>
      <c r="T22" s="37"/>
      <c r="U22" s="28" t="s">
        <v>39</v>
      </c>
      <c r="V22" s="29">
        <v>44516</v>
      </c>
      <c r="W22" s="39">
        <v>45704</v>
      </c>
      <c r="X22" s="39">
        <v>45704</v>
      </c>
      <c r="Y22" s="30" t="s">
        <v>82</v>
      </c>
      <c r="Z22" s="29"/>
      <c r="AA22" s="28" t="s">
        <v>124</v>
      </c>
      <c r="AB22" s="3">
        <v>0.97</v>
      </c>
      <c r="AC22" s="3">
        <v>0.99</v>
      </c>
      <c r="AD22" s="4">
        <v>240836262</v>
      </c>
      <c r="AE22" s="10"/>
    </row>
    <row r="23" spans="1:31" ht="116" x14ac:dyDescent="0.35">
      <c r="A23" s="26" t="s">
        <v>101</v>
      </c>
      <c r="B23" s="26" t="s">
        <v>125</v>
      </c>
      <c r="C23" s="27" t="s">
        <v>32</v>
      </c>
      <c r="D23" s="28" t="s">
        <v>163</v>
      </c>
      <c r="E23" s="29">
        <v>44529</v>
      </c>
      <c r="F23" s="26" t="s">
        <v>50</v>
      </c>
      <c r="G23" s="31" t="s">
        <v>162</v>
      </c>
      <c r="H23" s="32">
        <v>103070999</v>
      </c>
      <c r="I23" s="33">
        <v>19583490</v>
      </c>
      <c r="J23" s="70">
        <v>122654489</v>
      </c>
      <c r="K23" s="34" t="s">
        <v>44</v>
      </c>
      <c r="L23" s="35">
        <v>941677765</v>
      </c>
      <c r="M23" s="26" t="s">
        <v>164</v>
      </c>
      <c r="N23" s="26" t="s">
        <v>165</v>
      </c>
      <c r="O23" s="28" t="s">
        <v>38</v>
      </c>
      <c r="P23" s="1">
        <v>127392000</v>
      </c>
      <c r="Q23" s="36">
        <v>250046489</v>
      </c>
      <c r="R23" s="2">
        <v>1096</v>
      </c>
      <c r="S23" s="28" t="s">
        <v>38</v>
      </c>
      <c r="T23" s="37">
        <v>1067</v>
      </c>
      <c r="U23" s="38" t="s">
        <v>39</v>
      </c>
      <c r="V23" s="29">
        <v>44529</v>
      </c>
      <c r="W23" s="39">
        <v>45625</v>
      </c>
      <c r="X23" s="39">
        <v>46692</v>
      </c>
      <c r="Y23" s="30" t="s">
        <v>40</v>
      </c>
      <c r="Z23" s="29"/>
      <c r="AA23" s="28" t="s">
        <v>132</v>
      </c>
      <c r="AB23" s="3">
        <v>0.51</v>
      </c>
      <c r="AC23" s="3">
        <v>0.4</v>
      </c>
      <c r="AD23" s="4">
        <v>102812161</v>
      </c>
      <c r="AE23" s="10"/>
    </row>
    <row r="24" spans="1:31" ht="43.5" x14ac:dyDescent="0.35">
      <c r="A24" s="26" t="s">
        <v>29</v>
      </c>
      <c r="B24" s="26" t="s">
        <v>30</v>
      </c>
      <c r="C24" s="27" t="s">
        <v>32</v>
      </c>
      <c r="D24" s="28" t="s">
        <v>168</v>
      </c>
      <c r="E24" s="29">
        <v>44553</v>
      </c>
      <c r="F24" s="26" t="s">
        <v>158</v>
      </c>
      <c r="G24" s="31" t="s">
        <v>169</v>
      </c>
      <c r="H24" s="33">
        <v>18930530</v>
      </c>
      <c r="I24" s="33">
        <v>3596801</v>
      </c>
      <c r="J24" s="6">
        <v>22527331</v>
      </c>
      <c r="K24" s="34" t="s">
        <v>44</v>
      </c>
      <c r="L24" s="35">
        <v>900129621</v>
      </c>
      <c r="M24" s="26" t="s">
        <v>96</v>
      </c>
      <c r="N24" s="26" t="s">
        <v>170</v>
      </c>
      <c r="O24" s="28" t="s">
        <v>39</v>
      </c>
      <c r="P24" s="1"/>
      <c r="Q24" s="36">
        <v>22527331</v>
      </c>
      <c r="R24" s="2">
        <v>1096</v>
      </c>
      <c r="S24" s="28" t="s">
        <v>39</v>
      </c>
      <c r="T24" s="37"/>
      <c r="U24" s="28" t="s">
        <v>39</v>
      </c>
      <c r="V24" s="29">
        <v>44563</v>
      </c>
      <c r="W24" s="39">
        <v>45659</v>
      </c>
      <c r="X24" s="39">
        <v>45659</v>
      </c>
      <c r="Y24" s="30" t="s">
        <v>40</v>
      </c>
      <c r="Z24" s="29"/>
      <c r="AA24" s="28" t="s">
        <v>171</v>
      </c>
      <c r="AB24" s="3">
        <v>1</v>
      </c>
      <c r="AC24" s="3">
        <v>0.7</v>
      </c>
      <c r="AD24" s="4">
        <v>15681157</v>
      </c>
      <c r="AE24" s="10"/>
    </row>
    <row r="25" spans="1:31" ht="43.5" x14ac:dyDescent="0.35">
      <c r="A25" s="26" t="s">
        <v>101</v>
      </c>
      <c r="B25" s="26" t="s">
        <v>149</v>
      </c>
      <c r="C25" s="27" t="s">
        <v>32</v>
      </c>
      <c r="D25" s="28" t="s">
        <v>172</v>
      </c>
      <c r="E25" s="29">
        <v>44553</v>
      </c>
      <c r="F25" s="26" t="s">
        <v>50</v>
      </c>
      <c r="G25" s="31" t="s">
        <v>173</v>
      </c>
      <c r="H25" s="33">
        <v>163806667</v>
      </c>
      <c r="I25" s="33">
        <v>27645506</v>
      </c>
      <c r="J25" s="6">
        <v>191452173</v>
      </c>
      <c r="K25" s="34" t="s">
        <v>44</v>
      </c>
      <c r="L25" s="35">
        <v>800135532</v>
      </c>
      <c r="M25" s="26" t="s">
        <v>52</v>
      </c>
      <c r="N25" s="26" t="s">
        <v>174</v>
      </c>
      <c r="O25" s="28" t="s">
        <v>38</v>
      </c>
      <c r="P25" s="1">
        <v>88570539</v>
      </c>
      <c r="Q25" s="36">
        <v>280022712</v>
      </c>
      <c r="R25" s="2">
        <v>819</v>
      </c>
      <c r="S25" s="28" t="s">
        <v>38</v>
      </c>
      <c r="T25" s="37">
        <v>426</v>
      </c>
      <c r="U25" s="38" t="s">
        <v>39</v>
      </c>
      <c r="V25" s="29">
        <v>44593</v>
      </c>
      <c r="W25" s="39">
        <v>45412</v>
      </c>
      <c r="X25" s="39">
        <v>45838</v>
      </c>
      <c r="Y25" s="30" t="s">
        <v>40</v>
      </c>
      <c r="Z25" s="29"/>
      <c r="AA25" s="28" t="s">
        <v>175</v>
      </c>
      <c r="AB25" s="3">
        <v>1</v>
      </c>
      <c r="AC25" s="3">
        <v>0.79</v>
      </c>
      <c r="AD25" s="4">
        <v>198276282.41</v>
      </c>
      <c r="AE25" s="10" t="s">
        <v>176</v>
      </c>
    </row>
    <row r="26" spans="1:31" ht="43.5" x14ac:dyDescent="0.35">
      <c r="A26" s="26" t="s">
        <v>29</v>
      </c>
      <c r="B26" s="26" t="s">
        <v>30</v>
      </c>
      <c r="C26" s="26" t="s">
        <v>80</v>
      </c>
      <c r="D26" s="28" t="s">
        <v>182</v>
      </c>
      <c r="E26" s="29">
        <v>44631</v>
      </c>
      <c r="F26" s="26" t="s">
        <v>183</v>
      </c>
      <c r="G26" s="31" t="s">
        <v>184</v>
      </c>
      <c r="H26" s="33">
        <v>3958219393</v>
      </c>
      <c r="I26" s="33">
        <v>752061685</v>
      </c>
      <c r="J26" s="6">
        <v>4710281078</v>
      </c>
      <c r="K26" s="34" t="s">
        <v>44</v>
      </c>
      <c r="L26" s="35">
        <v>860518504</v>
      </c>
      <c r="M26" s="26" t="s">
        <v>45</v>
      </c>
      <c r="N26" s="26" t="s">
        <v>185</v>
      </c>
      <c r="O26" s="28" t="s">
        <v>38</v>
      </c>
      <c r="P26" s="1">
        <v>867096837</v>
      </c>
      <c r="Q26" s="36">
        <v>5577377915</v>
      </c>
      <c r="R26" s="2">
        <v>1085</v>
      </c>
      <c r="S26" s="28" t="s">
        <v>38</v>
      </c>
      <c r="T26" s="37">
        <v>58</v>
      </c>
      <c r="U26" s="28" t="s">
        <v>39</v>
      </c>
      <c r="V26" s="29">
        <v>44634</v>
      </c>
      <c r="W26" s="39">
        <v>45719</v>
      </c>
      <c r="X26" s="39">
        <v>45777</v>
      </c>
      <c r="Y26" s="30" t="s">
        <v>40</v>
      </c>
      <c r="Z26" s="29"/>
      <c r="AA26" s="28" t="s">
        <v>186</v>
      </c>
      <c r="AB26" s="3">
        <v>0.94</v>
      </c>
      <c r="AC26" s="3">
        <v>0.91</v>
      </c>
      <c r="AD26" s="4">
        <v>4751934821</v>
      </c>
      <c r="AE26" s="10"/>
    </row>
    <row r="27" spans="1:31" ht="29" x14ac:dyDescent="0.35">
      <c r="A27" s="26" t="s">
        <v>75</v>
      </c>
      <c r="B27" s="26" t="s">
        <v>187</v>
      </c>
      <c r="C27" s="27" t="s">
        <v>32</v>
      </c>
      <c r="D27" s="28" t="s">
        <v>188</v>
      </c>
      <c r="E27" s="29">
        <v>44741</v>
      </c>
      <c r="F27" s="26" t="s">
        <v>50</v>
      </c>
      <c r="G27" s="31" t="s">
        <v>189</v>
      </c>
      <c r="H27" s="33">
        <v>1725000000</v>
      </c>
      <c r="I27" s="33">
        <v>0</v>
      </c>
      <c r="J27" s="6">
        <v>1725000000</v>
      </c>
      <c r="K27" s="34" t="s">
        <v>44</v>
      </c>
      <c r="L27" s="35">
        <v>900532339</v>
      </c>
      <c r="M27" s="26" t="s">
        <v>52</v>
      </c>
      <c r="N27" s="26" t="s">
        <v>190</v>
      </c>
      <c r="O27" s="28" t="s">
        <v>39</v>
      </c>
      <c r="P27" s="1"/>
      <c r="Q27" s="36">
        <v>1725000000</v>
      </c>
      <c r="R27" s="2">
        <v>1095</v>
      </c>
      <c r="S27" s="28" t="s">
        <v>39</v>
      </c>
      <c r="T27" s="26"/>
      <c r="U27" s="28" t="s">
        <v>39</v>
      </c>
      <c r="V27" s="29">
        <v>44743</v>
      </c>
      <c r="W27" s="39">
        <v>45838</v>
      </c>
      <c r="X27" s="39">
        <v>45838</v>
      </c>
      <c r="Y27" s="30" t="s">
        <v>40</v>
      </c>
      <c r="Z27" s="29"/>
      <c r="AA27" s="28" t="s">
        <v>139</v>
      </c>
      <c r="AB27" s="3">
        <v>1</v>
      </c>
      <c r="AC27" s="3">
        <v>1</v>
      </c>
      <c r="AD27" s="4">
        <v>1198778750</v>
      </c>
      <c r="AE27" s="10"/>
    </row>
    <row r="28" spans="1:31" ht="43.5" x14ac:dyDescent="0.35">
      <c r="A28" s="26" t="s">
        <v>29</v>
      </c>
      <c r="B28" s="26" t="s">
        <v>79</v>
      </c>
      <c r="C28" s="26" t="s">
        <v>80</v>
      </c>
      <c r="D28" s="28" t="s">
        <v>193</v>
      </c>
      <c r="E28" s="29">
        <v>44748</v>
      </c>
      <c r="F28" s="26" t="s">
        <v>50</v>
      </c>
      <c r="G28" s="31" t="s">
        <v>194</v>
      </c>
      <c r="H28" s="33">
        <v>1034967227</v>
      </c>
      <c r="I28" s="33">
        <v>196643684</v>
      </c>
      <c r="J28" s="6">
        <v>1231610999</v>
      </c>
      <c r="K28" s="34" t="s">
        <v>44</v>
      </c>
      <c r="L28" s="35">
        <v>860015826</v>
      </c>
      <c r="M28" s="26" t="s">
        <v>146</v>
      </c>
      <c r="N28" s="26" t="s">
        <v>195</v>
      </c>
      <c r="O28" s="28" t="s">
        <v>38</v>
      </c>
      <c r="P28" s="1">
        <v>1144456303</v>
      </c>
      <c r="Q28" s="36">
        <v>2376067302</v>
      </c>
      <c r="R28" s="2">
        <v>725</v>
      </c>
      <c r="S28" s="28" t="s">
        <v>38</v>
      </c>
      <c r="T28" s="37">
        <v>335</v>
      </c>
      <c r="U28" s="38" t="s">
        <v>39</v>
      </c>
      <c r="V28" s="29">
        <v>44748</v>
      </c>
      <c r="W28" s="39">
        <v>45473</v>
      </c>
      <c r="X28" s="39">
        <v>45808</v>
      </c>
      <c r="Y28" s="30" t="s">
        <v>40</v>
      </c>
      <c r="Z28" s="29"/>
      <c r="AA28" s="28" t="s">
        <v>196</v>
      </c>
      <c r="AB28" s="3">
        <v>0</v>
      </c>
      <c r="AC28" s="3">
        <v>0</v>
      </c>
      <c r="AD28" s="4">
        <v>0</v>
      </c>
      <c r="AE28" s="10"/>
    </row>
    <row r="29" spans="1:31" ht="43.5" x14ac:dyDescent="0.35">
      <c r="A29" s="26" t="s">
        <v>84</v>
      </c>
      <c r="B29" s="26" t="s">
        <v>85</v>
      </c>
      <c r="C29" s="26" t="s">
        <v>80</v>
      </c>
      <c r="D29" s="28" t="s">
        <v>198</v>
      </c>
      <c r="E29" s="29">
        <v>44799</v>
      </c>
      <c r="F29" s="26" t="s">
        <v>50</v>
      </c>
      <c r="G29" s="31" t="s">
        <v>199</v>
      </c>
      <c r="H29" s="33">
        <v>986616695.79999995</v>
      </c>
      <c r="I29" s="33">
        <v>187457172</v>
      </c>
      <c r="J29" s="6">
        <v>1174073868</v>
      </c>
      <c r="K29" s="34" t="s">
        <v>44</v>
      </c>
      <c r="L29" s="35">
        <v>900335814</v>
      </c>
      <c r="M29" s="26" t="s">
        <v>77</v>
      </c>
      <c r="N29" s="26" t="s">
        <v>107</v>
      </c>
      <c r="O29" s="28" t="s">
        <v>39</v>
      </c>
      <c r="P29" s="1"/>
      <c r="Q29" s="36">
        <v>1174073868</v>
      </c>
      <c r="R29" s="2">
        <v>1095</v>
      </c>
      <c r="S29" s="28" t="s">
        <v>39</v>
      </c>
      <c r="T29" s="26"/>
      <c r="U29" s="28" t="s">
        <v>39</v>
      </c>
      <c r="V29" s="29">
        <v>44805</v>
      </c>
      <c r="W29" s="39">
        <v>45900</v>
      </c>
      <c r="X29" s="39">
        <v>45900</v>
      </c>
      <c r="Y29" s="30" t="s">
        <v>40</v>
      </c>
      <c r="Z29" s="29"/>
      <c r="AA29" s="28" t="s">
        <v>124</v>
      </c>
      <c r="AB29" s="3">
        <v>0.78</v>
      </c>
      <c r="AC29" s="3">
        <v>0.77</v>
      </c>
      <c r="AD29" s="4">
        <v>272523680</v>
      </c>
      <c r="AE29" s="10"/>
    </row>
    <row r="30" spans="1:31" ht="116" x14ac:dyDescent="0.35">
      <c r="A30" s="26" t="s">
        <v>75</v>
      </c>
      <c r="B30" s="26" t="s">
        <v>187</v>
      </c>
      <c r="C30" s="26" t="s">
        <v>80</v>
      </c>
      <c r="D30" s="28" t="s">
        <v>200</v>
      </c>
      <c r="E30" s="29">
        <v>44826</v>
      </c>
      <c r="F30" s="26" t="s">
        <v>201</v>
      </c>
      <c r="G30" s="31" t="s">
        <v>202</v>
      </c>
      <c r="H30" s="33">
        <v>773217479</v>
      </c>
      <c r="I30" s="33">
        <v>146911321</v>
      </c>
      <c r="J30" s="6">
        <v>920128800</v>
      </c>
      <c r="K30" s="34" t="s">
        <v>44</v>
      </c>
      <c r="L30" s="35">
        <v>371490331</v>
      </c>
      <c r="M30" s="26" t="s">
        <v>164</v>
      </c>
      <c r="N30" s="26" t="s">
        <v>203</v>
      </c>
      <c r="O30" s="28" t="s">
        <v>39</v>
      </c>
      <c r="P30" s="1"/>
      <c r="Q30" s="36">
        <v>920128800</v>
      </c>
      <c r="R30" s="2">
        <v>1096</v>
      </c>
      <c r="S30" s="28" t="s">
        <v>39</v>
      </c>
      <c r="T30" s="26"/>
      <c r="U30" s="28" t="s">
        <v>39</v>
      </c>
      <c r="V30" s="29">
        <v>44827</v>
      </c>
      <c r="W30" s="39">
        <v>45923</v>
      </c>
      <c r="X30" s="39">
        <v>45923</v>
      </c>
      <c r="Y30" s="30" t="s">
        <v>40</v>
      </c>
      <c r="Z30" s="29"/>
      <c r="AA30" s="28" t="s">
        <v>139</v>
      </c>
      <c r="AB30" s="3">
        <v>0.70799999999999996</v>
      </c>
      <c r="AC30" s="3">
        <v>0.65790000000000004</v>
      </c>
      <c r="AD30" s="4">
        <v>605392800</v>
      </c>
      <c r="AE30" s="10"/>
    </row>
    <row r="31" spans="1:31" ht="43.5" x14ac:dyDescent="0.35">
      <c r="A31" s="26" t="s">
        <v>84</v>
      </c>
      <c r="B31" s="26" t="s">
        <v>204</v>
      </c>
      <c r="C31" s="26" t="s">
        <v>80</v>
      </c>
      <c r="D31" s="28" t="s">
        <v>205</v>
      </c>
      <c r="E31" s="29">
        <v>44837</v>
      </c>
      <c r="F31" s="26" t="s">
        <v>50</v>
      </c>
      <c r="G31" s="31" t="s">
        <v>206</v>
      </c>
      <c r="H31" s="33">
        <v>2588902732</v>
      </c>
      <c r="I31" s="33">
        <v>491891519</v>
      </c>
      <c r="J31" s="6">
        <v>3080794251</v>
      </c>
      <c r="K31" s="34" t="s">
        <v>44</v>
      </c>
      <c r="L31" s="35">
        <v>830075303</v>
      </c>
      <c r="M31" s="26" t="s">
        <v>77</v>
      </c>
      <c r="N31" s="26" t="s">
        <v>207</v>
      </c>
      <c r="O31" s="28" t="s">
        <v>39</v>
      </c>
      <c r="P31" s="1"/>
      <c r="Q31" s="36">
        <v>3080794251</v>
      </c>
      <c r="R31" s="2">
        <v>1187</v>
      </c>
      <c r="S31" s="28" t="s">
        <v>39</v>
      </c>
      <c r="T31" s="26"/>
      <c r="U31" s="28" t="s">
        <v>39</v>
      </c>
      <c r="V31" s="29">
        <v>44848</v>
      </c>
      <c r="W31" s="39">
        <v>46035</v>
      </c>
      <c r="X31" s="39">
        <v>46035</v>
      </c>
      <c r="Y31" s="30" t="s">
        <v>40</v>
      </c>
      <c r="Z31" s="29"/>
      <c r="AA31" s="28"/>
      <c r="AB31" s="3">
        <v>0</v>
      </c>
      <c r="AC31" s="3">
        <v>0</v>
      </c>
      <c r="AD31" s="4">
        <v>0</v>
      </c>
      <c r="AE31" s="10"/>
    </row>
    <row r="32" spans="1:31" ht="29" x14ac:dyDescent="0.35">
      <c r="A32" s="26" t="s">
        <v>208</v>
      </c>
      <c r="B32" s="26" t="s">
        <v>209</v>
      </c>
      <c r="C32" s="26" t="s">
        <v>80</v>
      </c>
      <c r="D32" s="28" t="s">
        <v>210</v>
      </c>
      <c r="E32" s="29">
        <v>44833</v>
      </c>
      <c r="F32" s="26" t="s">
        <v>50</v>
      </c>
      <c r="G32" s="31" t="s">
        <v>211</v>
      </c>
      <c r="H32" s="33">
        <v>4531352919</v>
      </c>
      <c r="I32" s="33">
        <v>860957055</v>
      </c>
      <c r="J32" s="6">
        <v>5392309974</v>
      </c>
      <c r="K32" s="34" t="s">
        <v>44</v>
      </c>
      <c r="L32" s="35">
        <v>860036884</v>
      </c>
      <c r="M32" s="26" t="s">
        <v>77</v>
      </c>
      <c r="N32" s="26" t="s">
        <v>212</v>
      </c>
      <c r="O32" s="28" t="s">
        <v>39</v>
      </c>
      <c r="P32" s="1"/>
      <c r="Q32" s="36">
        <v>5392309974</v>
      </c>
      <c r="R32" s="2">
        <v>1096</v>
      </c>
      <c r="S32" s="28" t="s">
        <v>39</v>
      </c>
      <c r="T32" s="26"/>
      <c r="U32" s="28" t="s">
        <v>39</v>
      </c>
      <c r="V32" s="29">
        <v>44834</v>
      </c>
      <c r="W32" s="39">
        <v>45930</v>
      </c>
      <c r="X32" s="39">
        <v>45930</v>
      </c>
      <c r="Y32" s="30" t="s">
        <v>40</v>
      </c>
      <c r="Z32" s="29"/>
      <c r="AA32" s="28" t="s">
        <v>112</v>
      </c>
      <c r="AB32" s="3">
        <v>0.74</v>
      </c>
      <c r="AC32" s="3">
        <v>0.74</v>
      </c>
      <c r="AD32" s="4">
        <v>4005093788.96</v>
      </c>
      <c r="AE32" s="10"/>
    </row>
    <row r="33" spans="1:31" ht="43.5" x14ac:dyDescent="0.35">
      <c r="A33" s="40" t="s">
        <v>119</v>
      </c>
      <c r="B33" s="26" t="s">
        <v>215</v>
      </c>
      <c r="C33" s="26" t="s">
        <v>80</v>
      </c>
      <c r="D33" s="41" t="s">
        <v>216</v>
      </c>
      <c r="E33" s="42">
        <v>44848</v>
      </c>
      <c r="F33" s="40" t="s">
        <v>50</v>
      </c>
      <c r="G33" s="31" t="s">
        <v>217</v>
      </c>
      <c r="H33" s="43">
        <v>30101814326</v>
      </c>
      <c r="I33" s="43">
        <v>0</v>
      </c>
      <c r="J33" s="11">
        <v>30101814326</v>
      </c>
      <c r="K33" s="34" t="s">
        <v>44</v>
      </c>
      <c r="L33" s="44">
        <v>901643782</v>
      </c>
      <c r="M33" s="40" t="s">
        <v>52</v>
      </c>
      <c r="N33" s="26" t="s">
        <v>218</v>
      </c>
      <c r="O33" s="41" t="s">
        <v>38</v>
      </c>
      <c r="P33" s="12">
        <v>18309479520</v>
      </c>
      <c r="Q33" s="36">
        <v>48411293846</v>
      </c>
      <c r="R33" s="13">
        <v>1187</v>
      </c>
      <c r="S33" s="41" t="s">
        <v>39</v>
      </c>
      <c r="T33" s="40"/>
      <c r="U33" s="28" t="s">
        <v>39</v>
      </c>
      <c r="V33" s="42">
        <v>44855</v>
      </c>
      <c r="W33" s="45">
        <v>46042</v>
      </c>
      <c r="X33" s="45">
        <v>46042</v>
      </c>
      <c r="Y33" s="46" t="s">
        <v>40</v>
      </c>
      <c r="Z33" s="42"/>
      <c r="AA33" s="41" t="s">
        <v>121</v>
      </c>
      <c r="AB33" s="14">
        <v>0.80430000000000001</v>
      </c>
      <c r="AC33" s="14">
        <v>0.81889999999999996</v>
      </c>
      <c r="AD33" s="15">
        <v>30280179411.750004</v>
      </c>
      <c r="AE33" s="10" t="s">
        <v>219</v>
      </c>
    </row>
    <row r="34" spans="1:31" ht="29" x14ac:dyDescent="0.35">
      <c r="A34" s="26" t="s">
        <v>29</v>
      </c>
      <c r="B34" s="26" t="s">
        <v>30</v>
      </c>
      <c r="C34" s="26" t="s">
        <v>32</v>
      </c>
      <c r="D34" s="28" t="s">
        <v>222</v>
      </c>
      <c r="E34" s="29">
        <v>44860</v>
      </c>
      <c r="F34" s="26" t="s">
        <v>50</v>
      </c>
      <c r="G34" s="31" t="s">
        <v>223</v>
      </c>
      <c r="H34" s="32">
        <v>40915555.460000001</v>
      </c>
      <c r="I34" s="33">
        <v>7773955.4500000002</v>
      </c>
      <c r="J34" s="70">
        <v>48689510.910000004</v>
      </c>
      <c r="K34" s="34" t="s">
        <v>44</v>
      </c>
      <c r="L34" s="35">
        <v>830058081</v>
      </c>
      <c r="M34" s="26" t="s">
        <v>99</v>
      </c>
      <c r="N34" s="26" t="s">
        <v>224</v>
      </c>
      <c r="O34" s="28" t="s">
        <v>39</v>
      </c>
      <c r="P34" s="1"/>
      <c r="Q34" s="36">
        <v>48689510.910000004</v>
      </c>
      <c r="R34" s="2">
        <v>822</v>
      </c>
      <c r="S34" s="28" t="s">
        <v>39</v>
      </c>
      <c r="T34" s="37"/>
      <c r="U34" s="28" t="s">
        <v>39</v>
      </c>
      <c r="V34" s="29">
        <v>44860</v>
      </c>
      <c r="W34" s="39">
        <v>45682</v>
      </c>
      <c r="X34" s="39">
        <v>45682</v>
      </c>
      <c r="Y34" s="30" t="s">
        <v>40</v>
      </c>
      <c r="Z34" s="29"/>
      <c r="AA34" s="28" t="s">
        <v>225</v>
      </c>
      <c r="AB34" s="3">
        <v>0.97</v>
      </c>
      <c r="AC34" s="3">
        <v>0.79</v>
      </c>
      <c r="AD34" s="4">
        <v>38253131</v>
      </c>
      <c r="AE34" s="10"/>
    </row>
    <row r="35" spans="1:31" ht="43.5" x14ac:dyDescent="0.35">
      <c r="A35" s="26" t="s">
        <v>84</v>
      </c>
      <c r="B35" s="26" t="s">
        <v>85</v>
      </c>
      <c r="C35" s="26" t="s">
        <v>32</v>
      </c>
      <c r="D35" s="28" t="s">
        <v>226</v>
      </c>
      <c r="E35" s="29">
        <v>44868</v>
      </c>
      <c r="F35" s="26" t="s">
        <v>151</v>
      </c>
      <c r="G35" s="31" t="s">
        <v>227</v>
      </c>
      <c r="H35" s="33">
        <v>41517526.890756302</v>
      </c>
      <c r="I35" s="33">
        <v>7888330.1092436975</v>
      </c>
      <c r="J35" s="6">
        <v>49405857</v>
      </c>
      <c r="K35" s="34" t="s">
        <v>44</v>
      </c>
      <c r="L35" s="35">
        <v>900531376</v>
      </c>
      <c r="M35" s="26" t="s">
        <v>89</v>
      </c>
      <c r="N35" s="26" t="s">
        <v>228</v>
      </c>
      <c r="O35" s="28" t="s">
        <v>39</v>
      </c>
      <c r="P35" s="1"/>
      <c r="Q35" s="36">
        <v>49405857</v>
      </c>
      <c r="R35" s="2">
        <v>1095</v>
      </c>
      <c r="S35" s="28" t="s">
        <v>39</v>
      </c>
      <c r="T35" s="37"/>
      <c r="U35" s="28" t="s">
        <v>39</v>
      </c>
      <c r="V35" s="29">
        <v>44873</v>
      </c>
      <c r="W35" s="39">
        <v>45968</v>
      </c>
      <c r="X35" s="39">
        <v>45968</v>
      </c>
      <c r="Y35" s="30" t="s">
        <v>40</v>
      </c>
      <c r="Z35" s="29"/>
      <c r="AA35" s="28" t="s">
        <v>229</v>
      </c>
      <c r="AB35" s="3">
        <v>0.72219999999999995</v>
      </c>
      <c r="AC35" s="3">
        <v>0.9355</v>
      </c>
      <c r="AD35" s="4">
        <v>46218382</v>
      </c>
      <c r="AE35" s="10"/>
    </row>
    <row r="36" spans="1:31" ht="43.5" x14ac:dyDescent="0.35">
      <c r="A36" s="26" t="s">
        <v>29</v>
      </c>
      <c r="B36" s="26" t="s">
        <v>30</v>
      </c>
      <c r="C36" s="26" t="s">
        <v>32</v>
      </c>
      <c r="D36" s="28" t="s">
        <v>230</v>
      </c>
      <c r="E36" s="29">
        <v>44874</v>
      </c>
      <c r="F36" s="26" t="s">
        <v>158</v>
      </c>
      <c r="G36" s="31" t="s">
        <v>231</v>
      </c>
      <c r="H36" s="33">
        <v>6229391</v>
      </c>
      <c r="I36" s="33">
        <v>1183584</v>
      </c>
      <c r="J36" s="6">
        <v>7412975</v>
      </c>
      <c r="K36" s="34" t="s">
        <v>44</v>
      </c>
      <c r="L36" s="35">
        <v>901277134</v>
      </c>
      <c r="M36" s="26" t="s">
        <v>63</v>
      </c>
      <c r="N36" s="26" t="s">
        <v>232</v>
      </c>
      <c r="O36" s="28" t="s">
        <v>39</v>
      </c>
      <c r="P36" s="1"/>
      <c r="Q36" s="36">
        <v>7412975</v>
      </c>
      <c r="R36" s="2">
        <v>1095</v>
      </c>
      <c r="S36" s="28" t="s">
        <v>39</v>
      </c>
      <c r="T36" s="37"/>
      <c r="U36" s="28" t="s">
        <v>39</v>
      </c>
      <c r="V36" s="29">
        <v>44896</v>
      </c>
      <c r="W36" s="39">
        <v>45991</v>
      </c>
      <c r="X36" s="39">
        <v>45991</v>
      </c>
      <c r="Y36" s="30" t="s">
        <v>40</v>
      </c>
      <c r="Z36" s="29"/>
      <c r="AA36" s="28" t="s">
        <v>171</v>
      </c>
      <c r="AB36" s="3">
        <v>1</v>
      </c>
      <c r="AC36" s="3">
        <v>0.93</v>
      </c>
      <c r="AD36" s="4">
        <v>6913000</v>
      </c>
      <c r="AE36" s="10"/>
    </row>
    <row r="37" spans="1:31" ht="43.5" x14ac:dyDescent="0.35">
      <c r="A37" s="26" t="s">
        <v>84</v>
      </c>
      <c r="B37" s="26" t="s">
        <v>85</v>
      </c>
      <c r="C37" s="26" t="s">
        <v>80</v>
      </c>
      <c r="D37" s="28" t="s">
        <v>233</v>
      </c>
      <c r="E37" s="29">
        <v>44883</v>
      </c>
      <c r="F37" s="26" t="s">
        <v>50</v>
      </c>
      <c r="G37" s="31" t="s">
        <v>234</v>
      </c>
      <c r="H37" s="33">
        <v>2444973467.226891</v>
      </c>
      <c r="I37" s="33">
        <v>464544958.77310932</v>
      </c>
      <c r="J37" s="6">
        <v>2909518426</v>
      </c>
      <c r="K37" s="34" t="s">
        <v>44</v>
      </c>
      <c r="L37" s="35">
        <v>800058607</v>
      </c>
      <c r="M37" s="26" t="s">
        <v>146</v>
      </c>
      <c r="N37" s="26" t="s">
        <v>235</v>
      </c>
      <c r="O37" s="28" t="s">
        <v>38</v>
      </c>
      <c r="P37" s="1">
        <v>1952518565</v>
      </c>
      <c r="Q37" s="36">
        <v>4862036991</v>
      </c>
      <c r="R37" s="2">
        <v>730</v>
      </c>
      <c r="S37" s="28" t="s">
        <v>38</v>
      </c>
      <c r="T37" s="37">
        <v>365</v>
      </c>
      <c r="U37" s="38" t="s">
        <v>39</v>
      </c>
      <c r="V37" s="29">
        <v>44883</v>
      </c>
      <c r="W37" s="39">
        <v>45613</v>
      </c>
      <c r="X37" s="39">
        <v>45978</v>
      </c>
      <c r="Y37" s="30" t="s">
        <v>40</v>
      </c>
      <c r="Z37" s="29"/>
      <c r="AA37" s="28" t="s">
        <v>236</v>
      </c>
      <c r="AB37" s="3">
        <v>0.69440000000000002</v>
      </c>
      <c r="AC37" s="3">
        <v>0.88670000000000004</v>
      </c>
      <c r="AD37" s="4">
        <v>4311090535.79</v>
      </c>
      <c r="AE37" s="10" t="s">
        <v>237</v>
      </c>
    </row>
    <row r="38" spans="1:31" ht="29" x14ac:dyDescent="0.35">
      <c r="A38" s="26" t="s">
        <v>65</v>
      </c>
      <c r="B38" s="26" t="s">
        <v>238</v>
      </c>
      <c r="C38" s="26" t="s">
        <v>48</v>
      </c>
      <c r="D38" s="28" t="s">
        <v>239</v>
      </c>
      <c r="E38" s="29">
        <v>44895</v>
      </c>
      <c r="F38" s="26" t="s">
        <v>50</v>
      </c>
      <c r="G38" s="31" t="s">
        <v>240</v>
      </c>
      <c r="H38" s="32">
        <v>285354035</v>
      </c>
      <c r="I38" s="33">
        <v>54217268</v>
      </c>
      <c r="J38" s="70">
        <v>339571303</v>
      </c>
      <c r="K38" s="34" t="s">
        <v>44</v>
      </c>
      <c r="L38" s="35">
        <v>900518919</v>
      </c>
      <c r="M38" s="26" t="s">
        <v>146</v>
      </c>
      <c r="N38" s="26" t="s">
        <v>241</v>
      </c>
      <c r="O38" s="28" t="s">
        <v>39</v>
      </c>
      <c r="P38" s="1"/>
      <c r="Q38" s="36">
        <v>339571303</v>
      </c>
      <c r="R38" s="2">
        <v>1339</v>
      </c>
      <c r="S38" s="28" t="s">
        <v>39</v>
      </c>
      <c r="T38" s="37"/>
      <c r="U38" s="28" t="s">
        <v>39</v>
      </c>
      <c r="V38" s="29">
        <v>44895</v>
      </c>
      <c r="W38" s="39">
        <v>46234</v>
      </c>
      <c r="X38" s="39">
        <v>46234</v>
      </c>
      <c r="Y38" s="30" t="s">
        <v>40</v>
      </c>
      <c r="Z38" s="29"/>
      <c r="AA38" s="28" t="s">
        <v>242</v>
      </c>
      <c r="AB38" s="3">
        <v>0.56000000000000005</v>
      </c>
      <c r="AC38" s="3">
        <v>0.61</v>
      </c>
      <c r="AD38" s="4">
        <v>206661416.63999999</v>
      </c>
      <c r="AE38" s="10"/>
    </row>
    <row r="39" spans="1:31" ht="29" x14ac:dyDescent="0.35">
      <c r="A39" s="26" t="s">
        <v>65</v>
      </c>
      <c r="B39" s="26" t="s">
        <v>238</v>
      </c>
      <c r="C39" s="26" t="s">
        <v>32</v>
      </c>
      <c r="D39" s="28" t="s">
        <v>244</v>
      </c>
      <c r="E39" s="29">
        <v>44896</v>
      </c>
      <c r="F39" s="26" t="s">
        <v>50</v>
      </c>
      <c r="G39" s="31" t="s">
        <v>245</v>
      </c>
      <c r="H39" s="32">
        <v>198634860</v>
      </c>
      <c r="I39" s="33">
        <v>37740623</v>
      </c>
      <c r="J39" s="70">
        <v>236375483</v>
      </c>
      <c r="K39" s="34" t="s">
        <v>44</v>
      </c>
      <c r="L39" s="35">
        <v>900687292</v>
      </c>
      <c r="M39" s="26" t="s">
        <v>89</v>
      </c>
      <c r="N39" s="26" t="s">
        <v>246</v>
      </c>
      <c r="O39" s="28" t="s">
        <v>39</v>
      </c>
      <c r="P39" s="1"/>
      <c r="Q39" s="36">
        <v>236375483</v>
      </c>
      <c r="R39" s="2">
        <v>1445</v>
      </c>
      <c r="S39" s="28" t="s">
        <v>39</v>
      </c>
      <c r="T39" s="37"/>
      <c r="U39" s="28" t="s">
        <v>39</v>
      </c>
      <c r="V39" s="29">
        <v>44911</v>
      </c>
      <c r="W39" s="39">
        <v>46356</v>
      </c>
      <c r="X39" s="39">
        <v>46356</v>
      </c>
      <c r="Y39" s="30" t="s">
        <v>40</v>
      </c>
      <c r="Z39" s="29"/>
      <c r="AA39" s="28" t="s">
        <v>242</v>
      </c>
      <c r="AB39" s="3">
        <v>0.52</v>
      </c>
      <c r="AC39" s="3">
        <v>0.5</v>
      </c>
      <c r="AD39" s="4">
        <v>119073211</v>
      </c>
      <c r="AE39" s="10"/>
    </row>
    <row r="40" spans="1:31" ht="29" x14ac:dyDescent="0.35">
      <c r="A40" s="26" t="s">
        <v>101</v>
      </c>
      <c r="B40" s="26" t="s">
        <v>149</v>
      </c>
      <c r="C40" s="26" t="s">
        <v>32</v>
      </c>
      <c r="D40" s="28" t="s">
        <v>248</v>
      </c>
      <c r="E40" s="29">
        <v>44914</v>
      </c>
      <c r="F40" s="26" t="s">
        <v>50</v>
      </c>
      <c r="G40" s="31" t="s">
        <v>249</v>
      </c>
      <c r="H40" s="33">
        <v>132418297</v>
      </c>
      <c r="I40" s="33">
        <v>25159476</v>
      </c>
      <c r="J40" s="6">
        <v>157577773</v>
      </c>
      <c r="K40" s="34" t="s">
        <v>44</v>
      </c>
      <c r="L40" s="35">
        <v>900463380</v>
      </c>
      <c r="M40" s="26" t="s">
        <v>45</v>
      </c>
      <c r="N40" s="26" t="s">
        <v>250</v>
      </c>
      <c r="O40" s="28" t="s">
        <v>39</v>
      </c>
      <c r="P40" s="1"/>
      <c r="Q40" s="36">
        <v>157577773</v>
      </c>
      <c r="R40" s="2">
        <v>1095</v>
      </c>
      <c r="S40" s="28" t="s">
        <v>39</v>
      </c>
      <c r="T40" s="37"/>
      <c r="U40" s="28" t="s">
        <v>39</v>
      </c>
      <c r="V40" s="29">
        <v>44927</v>
      </c>
      <c r="W40" s="39">
        <v>46022</v>
      </c>
      <c r="X40" s="39">
        <v>46022</v>
      </c>
      <c r="Y40" s="30" t="s">
        <v>40</v>
      </c>
      <c r="Z40" s="29"/>
      <c r="AA40" s="28" t="s">
        <v>251</v>
      </c>
      <c r="AB40" s="3">
        <v>0.67</v>
      </c>
      <c r="AC40" s="3">
        <v>0.33</v>
      </c>
      <c r="AD40" s="4">
        <v>51528300</v>
      </c>
      <c r="AE40" s="10"/>
    </row>
    <row r="41" spans="1:31" ht="29" x14ac:dyDescent="0.35">
      <c r="A41" s="26" t="s">
        <v>75</v>
      </c>
      <c r="B41" s="26" t="s">
        <v>187</v>
      </c>
      <c r="C41" s="26" t="s">
        <v>80</v>
      </c>
      <c r="D41" s="28" t="s">
        <v>252</v>
      </c>
      <c r="E41" s="29">
        <v>44915</v>
      </c>
      <c r="F41" s="26" t="s">
        <v>50</v>
      </c>
      <c r="G41" s="31" t="s">
        <v>253</v>
      </c>
      <c r="H41" s="33">
        <v>1510634267</v>
      </c>
      <c r="I41" s="33">
        <v>287020511</v>
      </c>
      <c r="J41" s="6">
        <v>1797654777.5999999</v>
      </c>
      <c r="K41" s="34" t="s">
        <v>44</v>
      </c>
      <c r="L41" s="35">
        <v>371490331</v>
      </c>
      <c r="M41" s="26"/>
      <c r="N41" s="26" t="s">
        <v>254</v>
      </c>
      <c r="O41" s="28" t="s">
        <v>39</v>
      </c>
      <c r="P41" s="1"/>
      <c r="Q41" s="36">
        <v>1797654777.5999999</v>
      </c>
      <c r="R41" s="2">
        <v>273</v>
      </c>
      <c r="S41" s="28" t="s">
        <v>38</v>
      </c>
      <c r="T41" s="37">
        <v>587</v>
      </c>
      <c r="U41" s="38" t="s">
        <v>39</v>
      </c>
      <c r="V41" s="29">
        <v>44917</v>
      </c>
      <c r="W41" s="39">
        <v>45190</v>
      </c>
      <c r="X41" s="39">
        <v>45777</v>
      </c>
      <c r="Y41" s="30" t="s">
        <v>40</v>
      </c>
      <c r="Z41" s="29"/>
      <c r="AA41" s="28" t="s">
        <v>255</v>
      </c>
      <c r="AB41" s="3">
        <v>0.90439999999999998</v>
      </c>
      <c r="AC41" s="3">
        <v>0.93379999999999996</v>
      </c>
      <c r="AD41" s="4">
        <v>1678654778</v>
      </c>
      <c r="AE41" s="10" t="s">
        <v>256</v>
      </c>
    </row>
    <row r="42" spans="1:31" ht="43.5" x14ac:dyDescent="0.35">
      <c r="A42" s="26" t="s">
        <v>75</v>
      </c>
      <c r="B42" s="26" t="s">
        <v>257</v>
      </c>
      <c r="C42" s="26" t="s">
        <v>32</v>
      </c>
      <c r="D42" s="28" t="s">
        <v>258</v>
      </c>
      <c r="E42" s="29">
        <v>44922</v>
      </c>
      <c r="F42" s="26" t="s">
        <v>259</v>
      </c>
      <c r="G42" s="31" t="s">
        <v>260</v>
      </c>
      <c r="H42" s="32">
        <v>68027904</v>
      </c>
      <c r="I42" s="33">
        <v>12925301</v>
      </c>
      <c r="J42" s="70">
        <v>80953205</v>
      </c>
      <c r="K42" s="34" t="s">
        <v>44</v>
      </c>
      <c r="L42" s="35">
        <v>860525148</v>
      </c>
      <c r="M42" s="26" t="s">
        <v>45</v>
      </c>
      <c r="N42" s="26" t="s">
        <v>261</v>
      </c>
      <c r="O42" s="28" t="s">
        <v>39</v>
      </c>
      <c r="P42" s="1"/>
      <c r="Q42" s="36">
        <v>80953205</v>
      </c>
      <c r="R42" s="2">
        <v>1095</v>
      </c>
      <c r="S42" s="28" t="s">
        <v>39</v>
      </c>
      <c r="T42" s="37"/>
      <c r="U42" s="28" t="s">
        <v>39</v>
      </c>
      <c r="V42" s="29">
        <v>44927</v>
      </c>
      <c r="W42" s="39">
        <v>46022</v>
      </c>
      <c r="X42" s="39">
        <v>46022</v>
      </c>
      <c r="Y42" s="30" t="s">
        <v>40</v>
      </c>
      <c r="Z42" s="29"/>
      <c r="AA42" s="28" t="s">
        <v>262</v>
      </c>
      <c r="AB42" s="3">
        <v>0.66700000000000004</v>
      </c>
      <c r="AC42" s="3">
        <v>0.57399999999999995</v>
      </c>
      <c r="AD42" s="4">
        <v>39060000</v>
      </c>
      <c r="AE42" s="10"/>
    </row>
    <row r="43" spans="1:31" ht="43.5" x14ac:dyDescent="0.35">
      <c r="A43" s="40" t="s">
        <v>29</v>
      </c>
      <c r="B43" s="26" t="s">
        <v>105</v>
      </c>
      <c r="C43" s="26" t="s">
        <v>32</v>
      </c>
      <c r="D43" s="41" t="s">
        <v>263</v>
      </c>
      <c r="E43" s="42">
        <v>44918</v>
      </c>
      <c r="F43" s="40" t="s">
        <v>50</v>
      </c>
      <c r="G43" s="31" t="s">
        <v>264</v>
      </c>
      <c r="H43" s="43">
        <v>20000000</v>
      </c>
      <c r="I43" s="43">
        <v>3800000</v>
      </c>
      <c r="J43" s="11">
        <v>23800000</v>
      </c>
      <c r="K43" s="34" t="s">
        <v>44</v>
      </c>
      <c r="L43" s="44">
        <v>830076042</v>
      </c>
      <c r="M43" s="40" t="s">
        <v>89</v>
      </c>
      <c r="N43" s="26" t="s">
        <v>265</v>
      </c>
      <c r="O43" s="41" t="s">
        <v>38</v>
      </c>
      <c r="P43" s="12">
        <v>12602100</v>
      </c>
      <c r="Q43" s="36">
        <v>36402100</v>
      </c>
      <c r="R43" s="13">
        <v>730</v>
      </c>
      <c r="S43" s="41" t="s">
        <v>38</v>
      </c>
      <c r="T43" s="47">
        <v>364</v>
      </c>
      <c r="U43" s="48" t="s">
        <v>39</v>
      </c>
      <c r="V43" s="42">
        <v>44928</v>
      </c>
      <c r="W43" s="45">
        <v>45658</v>
      </c>
      <c r="X43" s="45">
        <v>46022</v>
      </c>
      <c r="Y43" s="46" t="s">
        <v>40</v>
      </c>
      <c r="Z43" s="42"/>
      <c r="AA43" s="41" t="s">
        <v>106</v>
      </c>
      <c r="AB43" s="14">
        <v>0.67</v>
      </c>
      <c r="AC43" s="14">
        <v>0.43</v>
      </c>
      <c r="AD43" s="15">
        <v>15525342</v>
      </c>
      <c r="AE43" s="10"/>
    </row>
    <row r="44" spans="1:31" ht="43.5" x14ac:dyDescent="0.35">
      <c r="A44" s="26" t="s">
        <v>84</v>
      </c>
      <c r="B44" s="26" t="s">
        <v>85</v>
      </c>
      <c r="C44" s="26" t="s">
        <v>32</v>
      </c>
      <c r="D44" s="28" t="s">
        <v>266</v>
      </c>
      <c r="E44" s="29">
        <v>44958</v>
      </c>
      <c r="F44" s="26" t="s">
        <v>201</v>
      </c>
      <c r="G44" s="31" t="s">
        <v>267</v>
      </c>
      <c r="H44" s="33">
        <v>357624991.61000001</v>
      </c>
      <c r="I44" s="33">
        <v>67948748.405900002</v>
      </c>
      <c r="J44" s="6">
        <v>425573740</v>
      </c>
      <c r="K44" s="34" t="s">
        <v>44</v>
      </c>
      <c r="L44" s="35">
        <v>800103052</v>
      </c>
      <c r="M44" s="26" t="s">
        <v>99</v>
      </c>
      <c r="N44" s="26" t="s">
        <v>247</v>
      </c>
      <c r="O44" s="28" t="s">
        <v>39</v>
      </c>
      <c r="P44" s="36"/>
      <c r="Q44" s="36">
        <v>425573740</v>
      </c>
      <c r="R44" s="2">
        <v>758</v>
      </c>
      <c r="S44" s="28" t="s">
        <v>39</v>
      </c>
      <c r="T44" s="37"/>
      <c r="U44" s="28" t="s">
        <v>39</v>
      </c>
      <c r="V44" s="29">
        <v>44958</v>
      </c>
      <c r="W44" s="39">
        <v>45716</v>
      </c>
      <c r="X44" s="39">
        <v>45716</v>
      </c>
      <c r="Y44" s="30" t="s">
        <v>40</v>
      </c>
      <c r="Z44" s="29"/>
      <c r="AA44" s="28" t="s">
        <v>268</v>
      </c>
      <c r="AB44" s="3">
        <v>0.9375</v>
      </c>
      <c r="AC44" s="3">
        <v>1</v>
      </c>
      <c r="AD44" s="4">
        <v>425573740</v>
      </c>
      <c r="AE44" s="10" t="s">
        <v>269</v>
      </c>
    </row>
    <row r="45" spans="1:31" ht="43.5" x14ac:dyDescent="0.35">
      <c r="A45" s="30" t="s">
        <v>75</v>
      </c>
      <c r="B45" s="26" t="s">
        <v>257</v>
      </c>
      <c r="C45" s="27" t="s">
        <v>32</v>
      </c>
      <c r="D45" s="28" t="s">
        <v>273</v>
      </c>
      <c r="E45" s="29">
        <v>44944</v>
      </c>
      <c r="F45" s="26" t="s">
        <v>50</v>
      </c>
      <c r="G45" s="31" t="s">
        <v>274</v>
      </c>
      <c r="H45" s="32">
        <v>856162716</v>
      </c>
      <c r="I45" s="33">
        <v>162670917</v>
      </c>
      <c r="J45" s="6">
        <v>1018833633</v>
      </c>
      <c r="K45" s="34" t="s">
        <v>44</v>
      </c>
      <c r="L45" s="35">
        <v>900422614</v>
      </c>
      <c r="M45" s="26" t="s">
        <v>99</v>
      </c>
      <c r="N45" s="26" t="s">
        <v>275</v>
      </c>
      <c r="O45" s="28" t="s">
        <v>39</v>
      </c>
      <c r="P45" s="6"/>
      <c r="Q45" s="36">
        <v>1018833633</v>
      </c>
      <c r="R45" s="2">
        <v>1072</v>
      </c>
      <c r="S45" s="28" t="s">
        <v>39</v>
      </c>
      <c r="T45" s="37"/>
      <c r="U45" s="28" t="s">
        <v>39</v>
      </c>
      <c r="V45" s="29">
        <v>44950</v>
      </c>
      <c r="W45" s="39">
        <v>46022</v>
      </c>
      <c r="X45" s="39">
        <v>46022</v>
      </c>
      <c r="Y45" s="30" t="s">
        <v>40</v>
      </c>
      <c r="Z45" s="29"/>
      <c r="AA45" s="28" t="s">
        <v>262</v>
      </c>
      <c r="AB45" s="3">
        <v>0.65949999999999998</v>
      </c>
      <c r="AC45" s="3">
        <v>0.42459999999999998</v>
      </c>
      <c r="AD45" s="4">
        <v>185196604</v>
      </c>
      <c r="AE45" s="10" t="s">
        <v>276</v>
      </c>
    </row>
    <row r="46" spans="1:31" ht="29" x14ac:dyDescent="0.35">
      <c r="A46" s="30" t="s">
        <v>75</v>
      </c>
      <c r="B46" s="26" t="s">
        <v>76</v>
      </c>
      <c r="C46" s="27" t="s">
        <v>80</v>
      </c>
      <c r="D46" s="28" t="s">
        <v>277</v>
      </c>
      <c r="E46" s="29">
        <v>44945</v>
      </c>
      <c r="F46" s="26" t="s">
        <v>50</v>
      </c>
      <c r="G46" s="49" t="s">
        <v>278</v>
      </c>
      <c r="H46" s="33">
        <v>1595938840</v>
      </c>
      <c r="I46" s="33">
        <v>303228380</v>
      </c>
      <c r="J46" s="6">
        <v>1899167220</v>
      </c>
      <c r="K46" s="34" t="s">
        <v>44</v>
      </c>
      <c r="L46" s="35">
        <v>901664317</v>
      </c>
      <c r="M46" s="26" t="s">
        <v>89</v>
      </c>
      <c r="N46" s="30" t="s">
        <v>279</v>
      </c>
      <c r="O46" s="28" t="s">
        <v>39</v>
      </c>
      <c r="P46" s="6"/>
      <c r="Q46" s="36">
        <v>1899167220</v>
      </c>
      <c r="R46" s="2">
        <v>730</v>
      </c>
      <c r="S46" s="28" t="s">
        <v>38</v>
      </c>
      <c r="T46" s="37">
        <v>393</v>
      </c>
      <c r="U46" s="28" t="s">
        <v>39</v>
      </c>
      <c r="V46" s="50">
        <v>44958</v>
      </c>
      <c r="W46" s="39">
        <v>45688</v>
      </c>
      <c r="X46" s="39">
        <v>46081</v>
      </c>
      <c r="Y46" s="30" t="s">
        <v>40</v>
      </c>
      <c r="Z46" s="29"/>
      <c r="AA46" s="28" t="s">
        <v>98</v>
      </c>
      <c r="AB46" s="3">
        <v>0.62</v>
      </c>
      <c r="AC46" s="3">
        <v>0.6</v>
      </c>
      <c r="AD46" s="4">
        <v>951190988</v>
      </c>
      <c r="AE46" s="10" t="s">
        <v>280</v>
      </c>
    </row>
    <row r="47" spans="1:31" ht="43.5" x14ac:dyDescent="0.35">
      <c r="A47" s="30" t="s">
        <v>84</v>
      </c>
      <c r="B47" s="26" t="s">
        <v>281</v>
      </c>
      <c r="C47" s="26" t="s">
        <v>48</v>
      </c>
      <c r="D47" s="28" t="s">
        <v>282</v>
      </c>
      <c r="E47" s="29">
        <v>44945</v>
      </c>
      <c r="F47" s="26" t="s">
        <v>50</v>
      </c>
      <c r="G47" s="31" t="s">
        <v>283</v>
      </c>
      <c r="H47" s="33">
        <v>261076302.5210084</v>
      </c>
      <c r="I47" s="33">
        <v>49604497.478991598</v>
      </c>
      <c r="J47" s="6">
        <v>310680800</v>
      </c>
      <c r="K47" s="34" t="s">
        <v>44</v>
      </c>
      <c r="L47" s="35">
        <v>830014795</v>
      </c>
      <c r="M47" s="26" t="s">
        <v>52</v>
      </c>
      <c r="N47" s="26" t="s">
        <v>284</v>
      </c>
      <c r="O47" s="28" t="s">
        <v>38</v>
      </c>
      <c r="P47" s="6">
        <v>190400000</v>
      </c>
      <c r="Q47" s="36">
        <v>501080800</v>
      </c>
      <c r="R47" s="2">
        <v>730</v>
      </c>
      <c r="S47" s="28" t="s">
        <v>38</v>
      </c>
      <c r="T47" s="37">
        <v>365</v>
      </c>
      <c r="U47" s="38" t="s">
        <v>39</v>
      </c>
      <c r="V47" s="29">
        <v>44945</v>
      </c>
      <c r="W47" s="39">
        <v>45675</v>
      </c>
      <c r="X47" s="39">
        <v>46040</v>
      </c>
      <c r="Y47" s="30" t="s">
        <v>40</v>
      </c>
      <c r="Z47" s="29"/>
      <c r="AA47" s="28" t="s">
        <v>139</v>
      </c>
      <c r="AB47" s="3">
        <v>0.93</v>
      </c>
      <c r="AC47" s="3">
        <v>0.96</v>
      </c>
      <c r="AD47" s="4">
        <v>298770800</v>
      </c>
      <c r="AE47" s="10" t="s">
        <v>285</v>
      </c>
    </row>
    <row r="48" spans="1:31" ht="43.5" x14ac:dyDescent="0.35">
      <c r="A48" s="30" t="s">
        <v>84</v>
      </c>
      <c r="B48" s="26" t="s">
        <v>177</v>
      </c>
      <c r="C48" s="27" t="s">
        <v>32</v>
      </c>
      <c r="D48" s="28" t="s">
        <v>286</v>
      </c>
      <c r="E48" s="29">
        <v>44957</v>
      </c>
      <c r="F48" s="26" t="s">
        <v>50</v>
      </c>
      <c r="G48" s="31" t="s">
        <v>287</v>
      </c>
      <c r="H48" s="33">
        <v>18614293989</v>
      </c>
      <c r="I48" s="33">
        <v>3536715857.9099998</v>
      </c>
      <c r="J48" s="6">
        <v>22151009847</v>
      </c>
      <c r="K48" s="34" t="s">
        <v>44</v>
      </c>
      <c r="L48" s="35">
        <v>830047891</v>
      </c>
      <c r="M48" s="26" t="s">
        <v>77</v>
      </c>
      <c r="N48" s="26" t="s">
        <v>288</v>
      </c>
      <c r="O48" s="28" t="s">
        <v>39</v>
      </c>
      <c r="P48" s="6"/>
      <c r="Q48" s="36">
        <v>22151009847</v>
      </c>
      <c r="R48" s="2">
        <v>1095</v>
      </c>
      <c r="S48" s="28" t="s">
        <v>39</v>
      </c>
      <c r="T48" s="37"/>
      <c r="U48" s="28" t="s">
        <v>39</v>
      </c>
      <c r="V48" s="29">
        <v>44958</v>
      </c>
      <c r="W48" s="39">
        <v>46053</v>
      </c>
      <c r="X48" s="39">
        <v>46053</v>
      </c>
      <c r="Y48" s="30" t="s">
        <v>40</v>
      </c>
      <c r="Z48" s="29"/>
      <c r="AA48" s="28" t="s">
        <v>124</v>
      </c>
      <c r="AB48" s="3">
        <v>0.63890000000000002</v>
      </c>
      <c r="AC48" s="3">
        <v>0.57289999999999996</v>
      </c>
      <c r="AD48" s="4">
        <v>12689632904</v>
      </c>
      <c r="AE48" s="10" t="s">
        <v>289</v>
      </c>
    </row>
    <row r="49" spans="1:31" ht="43.5" x14ac:dyDescent="0.35">
      <c r="A49" s="30" t="s">
        <v>29</v>
      </c>
      <c r="B49" s="26" t="s">
        <v>30</v>
      </c>
      <c r="C49" s="27" t="s">
        <v>32</v>
      </c>
      <c r="D49" s="28" t="s">
        <v>292</v>
      </c>
      <c r="E49" s="29">
        <v>44973</v>
      </c>
      <c r="F49" s="26" t="s">
        <v>158</v>
      </c>
      <c r="G49" s="31" t="s">
        <v>293</v>
      </c>
      <c r="H49" s="33">
        <v>48262302</v>
      </c>
      <c r="I49" s="33">
        <v>9169838</v>
      </c>
      <c r="J49" s="6">
        <v>57432140</v>
      </c>
      <c r="K49" s="34" t="s">
        <v>44</v>
      </c>
      <c r="L49" s="35">
        <v>800099308</v>
      </c>
      <c r="M49" s="26" t="s">
        <v>73</v>
      </c>
      <c r="N49" s="26" t="s">
        <v>294</v>
      </c>
      <c r="O49" s="28" t="s">
        <v>39</v>
      </c>
      <c r="P49" s="6"/>
      <c r="Q49" s="36">
        <v>57432140</v>
      </c>
      <c r="R49" s="2">
        <v>730</v>
      </c>
      <c r="S49" s="28" t="s">
        <v>39</v>
      </c>
      <c r="T49" s="37"/>
      <c r="U49" s="28" t="s">
        <v>39</v>
      </c>
      <c r="V49" s="29">
        <v>44973</v>
      </c>
      <c r="W49" s="39">
        <v>45703</v>
      </c>
      <c r="X49" s="39">
        <v>45703</v>
      </c>
      <c r="Y49" s="30" t="s">
        <v>40</v>
      </c>
      <c r="Z49" s="29"/>
      <c r="AA49" s="28" t="s">
        <v>171</v>
      </c>
      <c r="AB49" s="3">
        <v>0.9</v>
      </c>
      <c r="AC49" s="3">
        <v>0.94</v>
      </c>
      <c r="AD49" s="4">
        <v>53791908</v>
      </c>
      <c r="AE49" s="10" t="s">
        <v>295</v>
      </c>
    </row>
    <row r="50" spans="1:31" ht="43.5" x14ac:dyDescent="0.35">
      <c r="A50" s="46" t="s">
        <v>29</v>
      </c>
      <c r="B50" s="26" t="s">
        <v>166</v>
      </c>
      <c r="C50" s="27" t="s">
        <v>80</v>
      </c>
      <c r="D50" s="41" t="s">
        <v>296</v>
      </c>
      <c r="E50" s="42">
        <v>44974</v>
      </c>
      <c r="F50" s="26" t="s">
        <v>151</v>
      </c>
      <c r="G50" s="31" t="s">
        <v>297</v>
      </c>
      <c r="H50" s="43">
        <v>2584847406</v>
      </c>
      <c r="I50" s="43">
        <v>44647365</v>
      </c>
      <c r="J50" s="11">
        <v>2629494771</v>
      </c>
      <c r="K50" s="34" t="s">
        <v>44</v>
      </c>
      <c r="L50" s="44">
        <v>800219876</v>
      </c>
      <c r="M50" s="40" t="s">
        <v>52</v>
      </c>
      <c r="N50" s="30" t="s">
        <v>298</v>
      </c>
      <c r="O50" s="41" t="s">
        <v>38</v>
      </c>
      <c r="P50" s="11">
        <v>1524171276</v>
      </c>
      <c r="Q50" s="36">
        <v>4153666047</v>
      </c>
      <c r="R50" s="13">
        <v>731</v>
      </c>
      <c r="S50" s="41" t="s">
        <v>38</v>
      </c>
      <c r="T50" s="47">
        <v>317</v>
      </c>
      <c r="U50" s="28" t="s">
        <v>39</v>
      </c>
      <c r="V50" s="42">
        <v>44974</v>
      </c>
      <c r="W50" s="45">
        <v>45705</v>
      </c>
      <c r="X50" s="45">
        <v>46022</v>
      </c>
      <c r="Y50" s="46" t="s">
        <v>40</v>
      </c>
      <c r="Z50" s="42"/>
      <c r="AA50" s="28" t="s">
        <v>299</v>
      </c>
      <c r="AB50" s="14">
        <v>0.65080000000000005</v>
      </c>
      <c r="AC50" s="14">
        <v>0.59740000000000004</v>
      </c>
      <c r="AD50" s="15">
        <v>2481399041</v>
      </c>
      <c r="AE50" s="10" t="s">
        <v>300</v>
      </c>
    </row>
    <row r="51" spans="1:31" ht="29" x14ac:dyDescent="0.35">
      <c r="A51" s="30" t="s">
        <v>29</v>
      </c>
      <c r="B51" s="26" t="s">
        <v>166</v>
      </c>
      <c r="C51" s="27" t="s">
        <v>32</v>
      </c>
      <c r="D51" s="28" t="s">
        <v>301</v>
      </c>
      <c r="E51" s="29">
        <v>44994</v>
      </c>
      <c r="F51" s="26" t="s">
        <v>50</v>
      </c>
      <c r="G51" s="31" t="s">
        <v>302</v>
      </c>
      <c r="H51" s="33">
        <v>257182033</v>
      </c>
      <c r="I51" s="33">
        <v>48864586</v>
      </c>
      <c r="J51" s="6">
        <v>306046619</v>
      </c>
      <c r="K51" s="34" t="s">
        <v>44</v>
      </c>
      <c r="L51" s="35">
        <v>860070899</v>
      </c>
      <c r="M51" s="26" t="s">
        <v>160</v>
      </c>
      <c r="N51" s="26" t="s">
        <v>303</v>
      </c>
      <c r="O51" s="28" t="s">
        <v>38</v>
      </c>
      <c r="P51" s="6">
        <v>16268567</v>
      </c>
      <c r="Q51" s="36">
        <v>322315186</v>
      </c>
      <c r="R51" s="2">
        <v>719</v>
      </c>
      <c r="S51" s="28" t="s">
        <v>38</v>
      </c>
      <c r="T51" s="37">
        <v>19</v>
      </c>
      <c r="U51" s="28" t="s">
        <v>39</v>
      </c>
      <c r="V51" s="29">
        <v>45006</v>
      </c>
      <c r="W51" s="39">
        <v>45737</v>
      </c>
      <c r="X51" s="39">
        <v>45756</v>
      </c>
      <c r="Y51" s="30" t="s">
        <v>78</v>
      </c>
      <c r="Z51" s="29">
        <v>45776</v>
      </c>
      <c r="AA51" s="28" t="s">
        <v>83</v>
      </c>
      <c r="AB51" s="3">
        <v>1</v>
      </c>
      <c r="AC51" s="3">
        <v>0.92</v>
      </c>
      <c r="AD51" s="4">
        <v>295934436</v>
      </c>
      <c r="AE51" s="10" t="s">
        <v>304</v>
      </c>
    </row>
    <row r="52" spans="1:31" ht="58" x14ac:dyDescent="0.35">
      <c r="A52" s="30" t="s">
        <v>29</v>
      </c>
      <c r="B52" s="26" t="s">
        <v>30</v>
      </c>
      <c r="C52" s="27" t="s">
        <v>80</v>
      </c>
      <c r="D52" s="28" t="s">
        <v>307</v>
      </c>
      <c r="E52" s="29">
        <v>44988</v>
      </c>
      <c r="F52" s="26" t="s">
        <v>308</v>
      </c>
      <c r="G52" s="31" t="s">
        <v>309</v>
      </c>
      <c r="H52" s="32">
        <v>31239345889</v>
      </c>
      <c r="I52" s="33">
        <v>5935475719</v>
      </c>
      <c r="J52" s="70">
        <v>37174821608</v>
      </c>
      <c r="K52" s="34" t="s">
        <v>44</v>
      </c>
      <c r="L52" s="35">
        <v>901695387</v>
      </c>
      <c r="M52" s="26" t="s">
        <v>45</v>
      </c>
      <c r="N52" s="26" t="s">
        <v>310</v>
      </c>
      <c r="O52" s="28" t="s">
        <v>39</v>
      </c>
      <c r="P52" s="6"/>
      <c r="Q52" s="36">
        <v>37174821608</v>
      </c>
      <c r="R52" s="2">
        <v>1096</v>
      </c>
      <c r="S52" s="28" t="s">
        <v>39</v>
      </c>
      <c r="T52" s="37"/>
      <c r="U52" s="28" t="s">
        <v>39</v>
      </c>
      <c r="V52" s="29">
        <v>45016</v>
      </c>
      <c r="W52" s="39">
        <v>46112</v>
      </c>
      <c r="X52" s="39">
        <v>46112</v>
      </c>
      <c r="Y52" s="30" t="s">
        <v>40</v>
      </c>
      <c r="Z52" s="29"/>
      <c r="AA52" s="28" t="s">
        <v>311</v>
      </c>
      <c r="AB52" s="3">
        <v>0.61</v>
      </c>
      <c r="AC52" s="3">
        <v>0.45</v>
      </c>
      <c r="AD52" s="4">
        <v>16556399035</v>
      </c>
      <c r="AE52" s="10" t="s">
        <v>312</v>
      </c>
    </row>
    <row r="53" spans="1:31" ht="43.5" x14ac:dyDescent="0.35">
      <c r="A53" s="30" t="s">
        <v>29</v>
      </c>
      <c r="B53" s="26" t="s">
        <v>30</v>
      </c>
      <c r="C53" s="27" t="s">
        <v>32</v>
      </c>
      <c r="D53" s="28" t="s">
        <v>313</v>
      </c>
      <c r="E53" s="29">
        <v>44992</v>
      </c>
      <c r="F53" s="26" t="s">
        <v>314</v>
      </c>
      <c r="G53" s="31" t="s">
        <v>315</v>
      </c>
      <c r="H53" s="32">
        <v>2648731561</v>
      </c>
      <c r="I53" s="33">
        <v>0</v>
      </c>
      <c r="J53" s="70">
        <v>2648731561</v>
      </c>
      <c r="K53" s="34" t="s">
        <v>44</v>
      </c>
      <c r="L53" s="35">
        <v>900062917</v>
      </c>
      <c r="M53" s="26" t="s">
        <v>52</v>
      </c>
      <c r="N53" s="26" t="s">
        <v>316</v>
      </c>
      <c r="O53" s="28" t="s">
        <v>39</v>
      </c>
      <c r="P53" s="6"/>
      <c r="Q53" s="36">
        <v>2648731561</v>
      </c>
      <c r="R53" s="2">
        <v>731</v>
      </c>
      <c r="S53" s="28" t="s">
        <v>38</v>
      </c>
      <c r="T53" s="37">
        <v>45</v>
      </c>
      <c r="U53" s="28" t="s">
        <v>39</v>
      </c>
      <c r="V53" s="29">
        <v>44992</v>
      </c>
      <c r="W53" s="39">
        <v>45723</v>
      </c>
      <c r="X53" s="39">
        <v>45768</v>
      </c>
      <c r="Y53" s="30" t="s">
        <v>40</v>
      </c>
      <c r="Z53" s="29"/>
      <c r="AA53" s="28" t="s">
        <v>317</v>
      </c>
      <c r="AB53" s="3">
        <v>0.88</v>
      </c>
      <c r="AC53" s="3">
        <v>0.84160000000000001</v>
      </c>
      <c r="AD53" s="4">
        <v>2229261427</v>
      </c>
      <c r="AE53" s="10" t="s">
        <v>318</v>
      </c>
    </row>
    <row r="54" spans="1:31" ht="43.5" x14ac:dyDescent="0.35">
      <c r="A54" s="30" t="s">
        <v>29</v>
      </c>
      <c r="B54" s="26" t="s">
        <v>30</v>
      </c>
      <c r="C54" s="27" t="s">
        <v>32</v>
      </c>
      <c r="D54" s="28" t="s">
        <v>321</v>
      </c>
      <c r="E54" s="29">
        <v>45009</v>
      </c>
      <c r="F54" s="26" t="s">
        <v>158</v>
      </c>
      <c r="G54" s="31" t="s">
        <v>322</v>
      </c>
      <c r="H54" s="33">
        <v>38125721</v>
      </c>
      <c r="I54" s="33">
        <v>7243887</v>
      </c>
      <c r="J54" s="6">
        <v>45369608</v>
      </c>
      <c r="K54" s="34" t="s">
        <v>44</v>
      </c>
      <c r="L54" s="35">
        <v>900152543</v>
      </c>
      <c r="M54" s="26" t="s">
        <v>96</v>
      </c>
      <c r="N54" s="26" t="s">
        <v>323</v>
      </c>
      <c r="O54" s="28" t="s">
        <v>39</v>
      </c>
      <c r="P54" s="6"/>
      <c r="Q54" s="36">
        <v>45369608</v>
      </c>
      <c r="R54" s="2">
        <v>708</v>
      </c>
      <c r="S54" s="28" t="s">
        <v>39</v>
      </c>
      <c r="T54" s="37"/>
      <c r="U54" s="28" t="s">
        <v>39</v>
      </c>
      <c r="V54" s="29">
        <v>45009</v>
      </c>
      <c r="W54" s="39">
        <v>45717</v>
      </c>
      <c r="X54" s="39">
        <v>45717</v>
      </c>
      <c r="Y54" s="30" t="s">
        <v>40</v>
      </c>
      <c r="Z54" s="29"/>
      <c r="AA54" s="28" t="s">
        <v>171</v>
      </c>
      <c r="AB54" s="3">
        <v>0.92</v>
      </c>
      <c r="AC54" s="3">
        <v>0.74</v>
      </c>
      <c r="AD54" s="4">
        <v>33605600</v>
      </c>
      <c r="AE54" s="10" t="s">
        <v>324</v>
      </c>
    </row>
    <row r="55" spans="1:31" ht="43.5" x14ac:dyDescent="0.35">
      <c r="A55" s="30" t="s">
        <v>84</v>
      </c>
      <c r="B55" s="26" t="s">
        <v>85</v>
      </c>
      <c r="C55" s="27" t="s">
        <v>80</v>
      </c>
      <c r="D55" s="28" t="s">
        <v>326</v>
      </c>
      <c r="E55" s="29">
        <v>45041</v>
      </c>
      <c r="F55" s="26" t="s">
        <v>50</v>
      </c>
      <c r="G55" s="31" t="s">
        <v>327</v>
      </c>
      <c r="H55" s="33">
        <v>1223623944</v>
      </c>
      <c r="I55" s="33">
        <v>232488550</v>
      </c>
      <c r="J55" s="6">
        <v>1456112494</v>
      </c>
      <c r="K55" s="34" t="s">
        <v>44</v>
      </c>
      <c r="L55" s="35">
        <v>800210453</v>
      </c>
      <c r="M55" s="26" t="s">
        <v>63</v>
      </c>
      <c r="N55" s="26" t="s">
        <v>243</v>
      </c>
      <c r="O55" s="28" t="s">
        <v>39</v>
      </c>
      <c r="P55" s="6"/>
      <c r="Q55" s="36">
        <v>1456112494</v>
      </c>
      <c r="R55" s="2">
        <v>1095</v>
      </c>
      <c r="S55" s="28" t="s">
        <v>39</v>
      </c>
      <c r="T55" s="37"/>
      <c r="U55" s="28" t="s">
        <v>39</v>
      </c>
      <c r="V55" s="29">
        <v>45061</v>
      </c>
      <c r="W55" s="39">
        <v>46156</v>
      </c>
      <c r="X55" s="39">
        <v>46156</v>
      </c>
      <c r="Y55" s="30" t="s">
        <v>40</v>
      </c>
      <c r="Z55" s="29"/>
      <c r="AA55" s="28" t="s">
        <v>148</v>
      </c>
      <c r="AB55" s="3">
        <v>0.52800000000000002</v>
      </c>
      <c r="AC55" s="3">
        <v>0.52800000000000002</v>
      </c>
      <c r="AD55" s="4">
        <v>768503816.09000003</v>
      </c>
      <c r="AE55" s="10" t="s">
        <v>328</v>
      </c>
    </row>
    <row r="56" spans="1:31" ht="43.5" x14ac:dyDescent="0.35">
      <c r="A56" s="30" t="s">
        <v>101</v>
      </c>
      <c r="B56" s="26" t="s">
        <v>329</v>
      </c>
      <c r="C56" s="27" t="s">
        <v>32</v>
      </c>
      <c r="D56" s="28" t="s">
        <v>330</v>
      </c>
      <c r="E56" s="29">
        <v>45051</v>
      </c>
      <c r="F56" s="26" t="s">
        <v>50</v>
      </c>
      <c r="G56" s="31" t="s">
        <v>331</v>
      </c>
      <c r="H56" s="32">
        <v>381802647</v>
      </c>
      <c r="I56" s="33">
        <v>72542503</v>
      </c>
      <c r="J56" s="70">
        <v>454345150</v>
      </c>
      <c r="K56" s="34" t="s">
        <v>44</v>
      </c>
      <c r="L56" s="35">
        <v>800057767</v>
      </c>
      <c r="M56" s="26" t="s">
        <v>99</v>
      </c>
      <c r="N56" s="26" t="s">
        <v>332</v>
      </c>
      <c r="O56" s="28" t="s">
        <v>39</v>
      </c>
      <c r="P56" s="6"/>
      <c r="Q56" s="36">
        <v>454345150</v>
      </c>
      <c r="R56" s="2">
        <v>730</v>
      </c>
      <c r="S56" s="28" t="s">
        <v>39</v>
      </c>
      <c r="T56" s="37"/>
      <c r="U56" s="28" t="s">
        <v>39</v>
      </c>
      <c r="V56" s="29">
        <v>45064</v>
      </c>
      <c r="W56" s="39">
        <v>45794</v>
      </c>
      <c r="X56" s="39">
        <v>45794</v>
      </c>
      <c r="Y56" s="30" t="s">
        <v>40</v>
      </c>
      <c r="Z56" s="29"/>
      <c r="AA56" s="28" t="s">
        <v>220</v>
      </c>
      <c r="AB56" s="3">
        <v>0.81230000000000002</v>
      </c>
      <c r="AC56" s="3">
        <v>0.86680000000000001</v>
      </c>
      <c r="AD56" s="4">
        <v>393839690.66750002</v>
      </c>
      <c r="AE56" s="10" t="s">
        <v>333</v>
      </c>
    </row>
    <row r="57" spans="1:31" ht="43.5" x14ac:dyDescent="0.35">
      <c r="A57" s="30" t="s">
        <v>119</v>
      </c>
      <c r="B57" s="26" t="s">
        <v>120</v>
      </c>
      <c r="C57" s="27" t="s">
        <v>32</v>
      </c>
      <c r="D57" s="28" t="s">
        <v>336</v>
      </c>
      <c r="E57" s="29">
        <v>45057</v>
      </c>
      <c r="F57" s="26" t="s">
        <v>50</v>
      </c>
      <c r="G57" s="31" t="s">
        <v>337</v>
      </c>
      <c r="H57" s="32">
        <v>48739495.798319332</v>
      </c>
      <c r="I57" s="33">
        <v>9260504.2016806733</v>
      </c>
      <c r="J57" s="70">
        <v>58000000.000000007</v>
      </c>
      <c r="K57" s="34" t="s">
        <v>44</v>
      </c>
      <c r="L57" s="35">
        <v>901212388</v>
      </c>
      <c r="M57" s="26" t="s">
        <v>73</v>
      </c>
      <c r="N57" s="26" t="s">
        <v>338</v>
      </c>
      <c r="O57" s="28" t="s">
        <v>39</v>
      </c>
      <c r="P57" s="6"/>
      <c r="Q57" s="36">
        <v>58000000.000000007</v>
      </c>
      <c r="R57" s="2">
        <v>1096</v>
      </c>
      <c r="S57" s="28" t="s">
        <v>39</v>
      </c>
      <c r="T57" s="37"/>
      <c r="U57" s="28" t="s">
        <v>39</v>
      </c>
      <c r="V57" s="29">
        <v>45057</v>
      </c>
      <c r="W57" s="39">
        <v>46153</v>
      </c>
      <c r="X57" s="39">
        <v>46153</v>
      </c>
      <c r="Y57" s="30" t="s">
        <v>40</v>
      </c>
      <c r="Z57" s="29"/>
      <c r="AA57" s="28" t="s">
        <v>31</v>
      </c>
      <c r="AB57" s="3">
        <v>0.54744525547445255</v>
      </c>
      <c r="AC57" s="3">
        <v>0.46040689655172412</v>
      </c>
      <c r="AD57" s="4">
        <v>26703600</v>
      </c>
      <c r="AE57" s="10" t="s">
        <v>339</v>
      </c>
    </row>
    <row r="58" spans="1:31" ht="116" x14ac:dyDescent="0.35">
      <c r="A58" s="30" t="s">
        <v>101</v>
      </c>
      <c r="B58" s="26" t="s">
        <v>125</v>
      </c>
      <c r="C58" s="27" t="s">
        <v>32</v>
      </c>
      <c r="D58" s="28" t="s">
        <v>340</v>
      </c>
      <c r="E58" s="29">
        <v>45070</v>
      </c>
      <c r="F58" s="26" t="s">
        <v>50</v>
      </c>
      <c r="G58" s="31" t="s">
        <v>341</v>
      </c>
      <c r="H58" s="32">
        <v>673733328</v>
      </c>
      <c r="I58" s="33">
        <v>0</v>
      </c>
      <c r="J58" s="70">
        <v>673733328</v>
      </c>
      <c r="K58" s="34" t="s">
        <v>44</v>
      </c>
      <c r="L58" s="35">
        <v>1716369</v>
      </c>
      <c r="M58" s="26" t="s">
        <v>164</v>
      </c>
      <c r="N58" s="26" t="s">
        <v>342</v>
      </c>
      <c r="O58" s="28" t="s">
        <v>39</v>
      </c>
      <c r="P58" s="6"/>
      <c r="Q58" s="36">
        <v>673733328</v>
      </c>
      <c r="R58" s="2">
        <v>730</v>
      </c>
      <c r="S58" s="28" t="s">
        <v>39</v>
      </c>
      <c r="T58" s="37"/>
      <c r="U58" s="28" t="s">
        <v>39</v>
      </c>
      <c r="V58" s="29">
        <v>45078</v>
      </c>
      <c r="W58" s="39">
        <v>45808</v>
      </c>
      <c r="X58" s="39">
        <v>45808</v>
      </c>
      <c r="Y58" s="30" t="s">
        <v>40</v>
      </c>
      <c r="Z58" s="29"/>
      <c r="AA58" s="28" t="s">
        <v>132</v>
      </c>
      <c r="AB58" s="3">
        <v>0.79</v>
      </c>
      <c r="AC58" s="3">
        <v>0.62</v>
      </c>
      <c r="AD58" s="4">
        <v>418499381</v>
      </c>
      <c r="AE58" s="10" t="s">
        <v>343</v>
      </c>
    </row>
    <row r="59" spans="1:31" ht="58" x14ac:dyDescent="0.35">
      <c r="A59" s="30" t="s">
        <v>119</v>
      </c>
      <c r="B59" s="26" t="s">
        <v>347</v>
      </c>
      <c r="C59" s="27" t="s">
        <v>32</v>
      </c>
      <c r="D59" s="28" t="s">
        <v>348</v>
      </c>
      <c r="E59" s="29">
        <v>45090</v>
      </c>
      <c r="F59" s="26" t="s">
        <v>50</v>
      </c>
      <c r="G59" s="31" t="s">
        <v>349</v>
      </c>
      <c r="H59" s="33">
        <v>252100840.33613446</v>
      </c>
      <c r="I59" s="33">
        <v>47899159.663865536</v>
      </c>
      <c r="J59" s="6">
        <v>300000000</v>
      </c>
      <c r="K59" s="34" t="s">
        <v>44</v>
      </c>
      <c r="L59" s="35">
        <v>900114521</v>
      </c>
      <c r="M59" s="26" t="s">
        <v>73</v>
      </c>
      <c r="N59" s="26" t="s">
        <v>350</v>
      </c>
      <c r="O59" s="28" t="s">
        <v>39</v>
      </c>
      <c r="P59" s="6"/>
      <c r="Q59" s="36">
        <v>300000000</v>
      </c>
      <c r="R59" s="2">
        <v>1095</v>
      </c>
      <c r="S59" s="28" t="s">
        <v>39</v>
      </c>
      <c r="T59" s="37"/>
      <c r="U59" s="28" t="s">
        <v>39</v>
      </c>
      <c r="V59" s="29">
        <v>45125</v>
      </c>
      <c r="W59" s="39">
        <v>46220</v>
      </c>
      <c r="X59" s="39">
        <v>46220</v>
      </c>
      <c r="Y59" s="30" t="s">
        <v>40</v>
      </c>
      <c r="Z59" s="29"/>
      <c r="AA59" s="28" t="s">
        <v>31</v>
      </c>
      <c r="AB59" s="3">
        <v>0.49</v>
      </c>
      <c r="AC59" s="3">
        <v>0</v>
      </c>
      <c r="AD59" s="4">
        <v>5105000</v>
      </c>
      <c r="AE59" s="10" t="s">
        <v>351</v>
      </c>
    </row>
    <row r="60" spans="1:31" ht="58" x14ac:dyDescent="0.35">
      <c r="A60" s="30" t="s">
        <v>84</v>
      </c>
      <c r="B60" s="26" t="s">
        <v>213</v>
      </c>
      <c r="C60" s="27" t="s">
        <v>80</v>
      </c>
      <c r="D60" s="28" t="s">
        <v>355</v>
      </c>
      <c r="E60" s="50">
        <v>45131</v>
      </c>
      <c r="F60" s="26" t="s">
        <v>50</v>
      </c>
      <c r="G60" s="49" t="s">
        <v>356</v>
      </c>
      <c r="H60" s="51">
        <v>7309485285</v>
      </c>
      <c r="I60" s="51">
        <v>1388802200</v>
      </c>
      <c r="J60" s="16">
        <v>8698287485</v>
      </c>
      <c r="K60" s="52" t="s">
        <v>44</v>
      </c>
      <c r="L60" s="35">
        <v>800167494</v>
      </c>
      <c r="M60" s="26" t="s">
        <v>96</v>
      </c>
      <c r="N60" s="30" t="s">
        <v>357</v>
      </c>
      <c r="O60" s="28" t="s">
        <v>39</v>
      </c>
      <c r="P60" s="6"/>
      <c r="Q60" s="36">
        <v>8698287485</v>
      </c>
      <c r="R60" s="17">
        <v>1096</v>
      </c>
      <c r="S60" s="28" t="s">
        <v>39</v>
      </c>
      <c r="T60" s="37"/>
      <c r="U60" s="28" t="s">
        <v>39</v>
      </c>
      <c r="V60" s="50">
        <v>45131</v>
      </c>
      <c r="W60" s="50">
        <v>46227</v>
      </c>
      <c r="X60" s="53">
        <v>46227</v>
      </c>
      <c r="Y60" s="54" t="s">
        <v>40</v>
      </c>
      <c r="Z60" s="29"/>
      <c r="AA60" s="28" t="s">
        <v>358</v>
      </c>
      <c r="AB60" s="3">
        <v>0</v>
      </c>
      <c r="AC60" s="3">
        <v>0</v>
      </c>
      <c r="AD60" s="4">
        <v>0</v>
      </c>
      <c r="AE60" s="10" t="s">
        <v>359</v>
      </c>
    </row>
    <row r="61" spans="1:31" ht="58" x14ac:dyDescent="0.35">
      <c r="A61" s="30" t="s">
        <v>208</v>
      </c>
      <c r="B61" s="26" t="s">
        <v>360</v>
      </c>
      <c r="C61" s="26" t="s">
        <v>48</v>
      </c>
      <c r="D61" s="28" t="s">
        <v>361</v>
      </c>
      <c r="E61" s="50">
        <v>45132</v>
      </c>
      <c r="F61" s="26" t="s">
        <v>50</v>
      </c>
      <c r="G61" s="49" t="s">
        <v>362</v>
      </c>
      <c r="H61" s="33">
        <v>226285714.2857143</v>
      </c>
      <c r="I61" s="33">
        <v>42994285.714285716</v>
      </c>
      <c r="J61" s="16">
        <v>269280000</v>
      </c>
      <c r="K61" s="52" t="s">
        <v>44</v>
      </c>
      <c r="L61" s="35">
        <v>860046645</v>
      </c>
      <c r="M61" s="26" t="s">
        <v>52</v>
      </c>
      <c r="N61" s="30" t="s">
        <v>363</v>
      </c>
      <c r="O61" s="28" t="s">
        <v>39</v>
      </c>
      <c r="P61" s="6"/>
      <c r="Q61" s="36">
        <v>269280000</v>
      </c>
      <c r="R61" s="17">
        <v>730</v>
      </c>
      <c r="S61" s="28" t="s">
        <v>39</v>
      </c>
      <c r="T61" s="37"/>
      <c r="U61" s="28" t="s">
        <v>39</v>
      </c>
      <c r="V61" s="50">
        <v>45142</v>
      </c>
      <c r="W61" s="50">
        <v>45872</v>
      </c>
      <c r="X61" s="53">
        <v>45872</v>
      </c>
      <c r="Y61" s="54" t="s">
        <v>40</v>
      </c>
      <c r="Z61" s="29"/>
      <c r="AA61" s="28" t="s">
        <v>364</v>
      </c>
      <c r="AB61" s="3">
        <v>0.7</v>
      </c>
      <c r="AC61" s="3">
        <v>0.7</v>
      </c>
      <c r="AD61" s="4">
        <v>189618000</v>
      </c>
      <c r="AE61" s="10" t="s">
        <v>365</v>
      </c>
    </row>
    <row r="62" spans="1:31" ht="43.5" x14ac:dyDescent="0.35">
      <c r="A62" s="30" t="s">
        <v>84</v>
      </c>
      <c r="B62" s="26" t="s">
        <v>85</v>
      </c>
      <c r="C62" s="26" t="s">
        <v>48</v>
      </c>
      <c r="D62" s="28" t="s">
        <v>366</v>
      </c>
      <c r="E62" s="50">
        <v>45134</v>
      </c>
      <c r="F62" s="26" t="s">
        <v>50</v>
      </c>
      <c r="G62" s="49" t="s">
        <v>367</v>
      </c>
      <c r="H62" s="33">
        <v>269872939.49579835</v>
      </c>
      <c r="I62" s="33">
        <v>51275858.504201688</v>
      </c>
      <c r="J62" s="16">
        <v>321148798</v>
      </c>
      <c r="K62" s="52" t="s">
        <v>44</v>
      </c>
      <c r="L62" s="35">
        <v>900335814</v>
      </c>
      <c r="M62" s="26" t="s">
        <v>77</v>
      </c>
      <c r="N62" s="30" t="s">
        <v>107</v>
      </c>
      <c r="O62" s="28" t="s">
        <v>39</v>
      </c>
      <c r="P62" s="6"/>
      <c r="Q62" s="36">
        <v>321148798</v>
      </c>
      <c r="R62" s="17">
        <v>1096</v>
      </c>
      <c r="S62" s="28" t="s">
        <v>39</v>
      </c>
      <c r="T62" s="37"/>
      <c r="U62" s="28" t="s">
        <v>39</v>
      </c>
      <c r="V62" s="50">
        <v>45134</v>
      </c>
      <c r="W62" s="50">
        <v>46230</v>
      </c>
      <c r="X62" s="53">
        <v>46230</v>
      </c>
      <c r="Y62" s="54" t="s">
        <v>40</v>
      </c>
      <c r="Z62" s="29"/>
      <c r="AA62" s="28" t="s">
        <v>368</v>
      </c>
      <c r="AB62" s="3">
        <v>0.42</v>
      </c>
      <c r="AC62" s="3">
        <v>1</v>
      </c>
      <c r="AD62" s="4">
        <v>321148798</v>
      </c>
      <c r="AE62" s="10" t="s">
        <v>369</v>
      </c>
    </row>
    <row r="63" spans="1:31" ht="43.5" x14ac:dyDescent="0.35">
      <c r="A63" s="30" t="s">
        <v>119</v>
      </c>
      <c r="B63" s="26" t="s">
        <v>120</v>
      </c>
      <c r="C63" s="27" t="s">
        <v>32</v>
      </c>
      <c r="D63" s="28" t="s">
        <v>370</v>
      </c>
      <c r="E63" s="50">
        <v>45138</v>
      </c>
      <c r="F63" s="26" t="s">
        <v>50</v>
      </c>
      <c r="G63" s="49" t="s">
        <v>371</v>
      </c>
      <c r="H63" s="55">
        <v>42016806.722689077</v>
      </c>
      <c r="I63" s="51">
        <v>7983193.2773109246</v>
      </c>
      <c r="J63" s="70">
        <v>50000000</v>
      </c>
      <c r="K63" s="52" t="s">
        <v>44</v>
      </c>
      <c r="L63" s="35">
        <v>901086699</v>
      </c>
      <c r="M63" s="26" t="s">
        <v>45</v>
      </c>
      <c r="N63" s="30" t="s">
        <v>372</v>
      </c>
      <c r="O63" s="28" t="s">
        <v>39</v>
      </c>
      <c r="P63" s="6"/>
      <c r="Q63" s="36">
        <v>50000000</v>
      </c>
      <c r="R63" s="17">
        <v>365</v>
      </c>
      <c r="S63" s="28" t="s">
        <v>38</v>
      </c>
      <c r="T63" s="37">
        <v>365</v>
      </c>
      <c r="U63" s="28" t="s">
        <v>39</v>
      </c>
      <c r="V63" s="50">
        <v>45138</v>
      </c>
      <c r="W63" s="50">
        <v>45503</v>
      </c>
      <c r="X63" s="53">
        <v>45868</v>
      </c>
      <c r="Y63" s="54" t="s">
        <v>40</v>
      </c>
      <c r="Z63" s="29"/>
      <c r="AA63" s="28" t="s">
        <v>31</v>
      </c>
      <c r="AB63" s="3">
        <v>0.71095890410958906</v>
      </c>
      <c r="AC63" s="3">
        <v>8.9884749999999999E-2</v>
      </c>
      <c r="AD63" s="4">
        <v>4494237.5</v>
      </c>
      <c r="AE63" s="10" t="s">
        <v>373</v>
      </c>
    </row>
    <row r="64" spans="1:31" ht="43.5" x14ac:dyDescent="0.35">
      <c r="A64" s="30" t="s">
        <v>119</v>
      </c>
      <c r="B64" s="26" t="s">
        <v>120</v>
      </c>
      <c r="C64" s="27" t="s">
        <v>32</v>
      </c>
      <c r="D64" s="28" t="s">
        <v>374</v>
      </c>
      <c r="E64" s="50">
        <v>45135</v>
      </c>
      <c r="F64" s="26" t="s">
        <v>50</v>
      </c>
      <c r="G64" s="49" t="s">
        <v>375</v>
      </c>
      <c r="H64" s="55">
        <v>640543200</v>
      </c>
      <c r="I64" s="51">
        <v>121703208</v>
      </c>
      <c r="J64" s="70">
        <v>762246408</v>
      </c>
      <c r="K64" s="52" t="s">
        <v>44</v>
      </c>
      <c r="L64" s="35">
        <v>900631435</v>
      </c>
      <c r="M64" s="26" t="s">
        <v>146</v>
      </c>
      <c r="N64" s="30" t="s">
        <v>376</v>
      </c>
      <c r="O64" s="28" t="s">
        <v>39</v>
      </c>
      <c r="P64" s="6"/>
      <c r="Q64" s="36">
        <v>762246408</v>
      </c>
      <c r="R64" s="17">
        <v>731</v>
      </c>
      <c r="S64" s="28" t="s">
        <v>39</v>
      </c>
      <c r="T64" s="37"/>
      <c r="U64" s="28" t="s">
        <v>39</v>
      </c>
      <c r="V64" s="50">
        <v>45135</v>
      </c>
      <c r="W64" s="50">
        <v>45865</v>
      </c>
      <c r="X64" s="50">
        <v>45865</v>
      </c>
      <c r="Y64" s="54" t="s">
        <v>40</v>
      </c>
      <c r="Z64" s="29"/>
      <c r="AA64" s="28" t="s">
        <v>121</v>
      </c>
      <c r="AB64" s="3">
        <v>0.71509999999999996</v>
      </c>
      <c r="AC64" s="3">
        <v>0.53549999999999998</v>
      </c>
      <c r="AD64" s="4">
        <v>408188959</v>
      </c>
      <c r="AE64" s="10" t="s">
        <v>377</v>
      </c>
    </row>
    <row r="65" spans="1:31" ht="29" x14ac:dyDescent="0.35">
      <c r="A65" s="30" t="s">
        <v>75</v>
      </c>
      <c r="B65" s="26" t="s">
        <v>93</v>
      </c>
      <c r="C65" s="27" t="s">
        <v>32</v>
      </c>
      <c r="D65" s="28" t="s">
        <v>379</v>
      </c>
      <c r="E65" s="50">
        <v>45141</v>
      </c>
      <c r="F65" s="30" t="s">
        <v>50</v>
      </c>
      <c r="G65" s="49" t="s">
        <v>380</v>
      </c>
      <c r="H65" s="33">
        <v>11148870168</v>
      </c>
      <c r="I65" s="33">
        <v>2118285332</v>
      </c>
      <c r="J65" s="16">
        <v>13267155500</v>
      </c>
      <c r="K65" s="52" t="s">
        <v>44</v>
      </c>
      <c r="L65" s="35">
        <v>900032159</v>
      </c>
      <c r="M65" s="26" t="s">
        <v>96</v>
      </c>
      <c r="N65" s="30" t="s">
        <v>150</v>
      </c>
      <c r="O65" s="28" t="s">
        <v>39</v>
      </c>
      <c r="P65" s="6"/>
      <c r="Q65" s="36">
        <v>13267155500</v>
      </c>
      <c r="R65" s="17">
        <v>1096</v>
      </c>
      <c r="S65" s="28" t="s">
        <v>39</v>
      </c>
      <c r="T65" s="37"/>
      <c r="U65" s="28" t="s">
        <v>39</v>
      </c>
      <c r="V65" s="50">
        <v>45142</v>
      </c>
      <c r="W65" s="50">
        <v>46238</v>
      </c>
      <c r="X65" s="53">
        <v>46238</v>
      </c>
      <c r="Y65" s="54" t="s">
        <v>40</v>
      </c>
      <c r="Z65" s="29"/>
      <c r="AA65" s="28" t="s">
        <v>98</v>
      </c>
      <c r="AB65" s="3">
        <v>0.44440000000000002</v>
      </c>
      <c r="AC65" s="3">
        <v>0.48599999999999999</v>
      </c>
      <c r="AD65" s="4">
        <v>6447260578</v>
      </c>
      <c r="AE65" s="10" t="s">
        <v>378</v>
      </c>
    </row>
    <row r="66" spans="1:31" ht="29" x14ac:dyDescent="0.35">
      <c r="A66" s="30" t="s">
        <v>65</v>
      </c>
      <c r="B66" s="26" t="s">
        <v>122</v>
      </c>
      <c r="C66" s="27" t="s">
        <v>32</v>
      </c>
      <c r="D66" s="28" t="s">
        <v>383</v>
      </c>
      <c r="E66" s="50">
        <v>45162</v>
      </c>
      <c r="F66" s="26" t="s">
        <v>50</v>
      </c>
      <c r="G66" s="49" t="s">
        <v>384</v>
      </c>
      <c r="H66" s="33">
        <v>37200000</v>
      </c>
      <c r="I66" s="51">
        <v>7068000</v>
      </c>
      <c r="J66" s="16">
        <v>44268000</v>
      </c>
      <c r="K66" s="52" t="s">
        <v>44</v>
      </c>
      <c r="L66" s="35">
        <v>900054586</v>
      </c>
      <c r="M66" s="26" t="s">
        <v>73</v>
      </c>
      <c r="N66" s="30" t="s">
        <v>385</v>
      </c>
      <c r="O66" s="28" t="s">
        <v>39</v>
      </c>
      <c r="P66" s="6"/>
      <c r="Q66" s="36">
        <v>44268000</v>
      </c>
      <c r="R66" s="17">
        <v>730</v>
      </c>
      <c r="S66" s="28" t="s">
        <v>39</v>
      </c>
      <c r="T66" s="37"/>
      <c r="U66" s="28" t="s">
        <v>39</v>
      </c>
      <c r="V66" s="50">
        <v>45171</v>
      </c>
      <c r="W66" s="50">
        <v>45901</v>
      </c>
      <c r="X66" s="53">
        <v>45901</v>
      </c>
      <c r="Y66" s="54" t="s">
        <v>40</v>
      </c>
      <c r="Z66" s="29"/>
      <c r="AA66" s="28" t="s">
        <v>112</v>
      </c>
      <c r="AB66" s="3">
        <v>0.54</v>
      </c>
      <c r="AC66" s="3">
        <v>0.48</v>
      </c>
      <c r="AD66" s="4">
        <v>21420000</v>
      </c>
      <c r="AE66" s="10" t="s">
        <v>386</v>
      </c>
    </row>
    <row r="67" spans="1:31" ht="43.5" x14ac:dyDescent="0.35">
      <c r="A67" s="30" t="s">
        <v>387</v>
      </c>
      <c r="B67" s="26" t="s">
        <v>85</v>
      </c>
      <c r="C67" s="27" t="s">
        <v>32</v>
      </c>
      <c r="D67" s="28" t="s">
        <v>388</v>
      </c>
      <c r="E67" s="50">
        <v>45175</v>
      </c>
      <c r="F67" s="26" t="s">
        <v>50</v>
      </c>
      <c r="G67" s="49" t="s">
        <v>389</v>
      </c>
      <c r="H67" s="33">
        <v>23700000</v>
      </c>
      <c r="I67" s="33">
        <v>4503000</v>
      </c>
      <c r="J67" s="16">
        <v>28203000</v>
      </c>
      <c r="K67" s="52" t="s">
        <v>44</v>
      </c>
      <c r="L67" s="35">
        <v>830045792</v>
      </c>
      <c r="M67" s="26" t="s">
        <v>77</v>
      </c>
      <c r="N67" s="30" t="s">
        <v>390</v>
      </c>
      <c r="O67" s="28" t="s">
        <v>39</v>
      </c>
      <c r="P67" s="6"/>
      <c r="Q67" s="36">
        <v>28203000</v>
      </c>
      <c r="R67" s="17">
        <v>1095</v>
      </c>
      <c r="S67" s="28" t="s">
        <v>39</v>
      </c>
      <c r="T67" s="37"/>
      <c r="U67" s="28" t="s">
        <v>39</v>
      </c>
      <c r="V67" s="50">
        <v>45197</v>
      </c>
      <c r="W67" s="50">
        <v>46292</v>
      </c>
      <c r="X67" s="53">
        <v>46292</v>
      </c>
      <c r="Y67" s="54" t="s">
        <v>40</v>
      </c>
      <c r="Z67" s="29"/>
      <c r="AA67" s="28" t="s">
        <v>382</v>
      </c>
      <c r="AB67" s="3">
        <v>1</v>
      </c>
      <c r="AC67" s="3">
        <v>0.42</v>
      </c>
      <c r="AD67" s="4">
        <v>28203000</v>
      </c>
      <c r="AE67" s="10" t="s">
        <v>391</v>
      </c>
    </row>
    <row r="68" spans="1:31" ht="58" x14ac:dyDescent="0.35">
      <c r="A68" s="30" t="s">
        <v>119</v>
      </c>
      <c r="B68" s="26" t="s">
        <v>347</v>
      </c>
      <c r="C68" s="26" t="s">
        <v>32</v>
      </c>
      <c r="D68" s="28" t="s">
        <v>392</v>
      </c>
      <c r="E68" s="50">
        <v>45194</v>
      </c>
      <c r="F68" s="26" t="s">
        <v>50</v>
      </c>
      <c r="G68" s="49" t="s">
        <v>393</v>
      </c>
      <c r="H68" s="33">
        <v>126050420.16806723</v>
      </c>
      <c r="I68" s="33">
        <v>23949579.831932768</v>
      </c>
      <c r="J68" s="16">
        <v>150000000</v>
      </c>
      <c r="K68" s="52" t="s">
        <v>44</v>
      </c>
      <c r="L68" s="35">
        <v>900133128</v>
      </c>
      <c r="M68" s="26" t="s">
        <v>77</v>
      </c>
      <c r="N68" s="30" t="s">
        <v>394</v>
      </c>
      <c r="O68" s="28" t="s">
        <v>39</v>
      </c>
      <c r="P68" s="6"/>
      <c r="Q68" s="36">
        <v>150000000</v>
      </c>
      <c r="R68" s="17">
        <v>365</v>
      </c>
      <c r="S68" s="28" t="s">
        <v>38</v>
      </c>
      <c r="T68" s="37">
        <v>365</v>
      </c>
      <c r="U68" s="38" t="s">
        <v>39</v>
      </c>
      <c r="V68" s="50">
        <v>45226</v>
      </c>
      <c r="W68" s="50">
        <v>45591</v>
      </c>
      <c r="X68" s="53">
        <v>45956</v>
      </c>
      <c r="Y68" s="54" t="s">
        <v>40</v>
      </c>
      <c r="Z68" s="29"/>
      <c r="AA68" s="28" t="s">
        <v>31</v>
      </c>
      <c r="AB68" s="3">
        <v>0.59</v>
      </c>
      <c r="AC68" s="3">
        <v>0</v>
      </c>
      <c r="AD68" s="4">
        <v>30164011.199999999</v>
      </c>
      <c r="AE68" s="10" t="s">
        <v>395</v>
      </c>
    </row>
    <row r="69" spans="1:31" ht="58" x14ac:dyDescent="0.35">
      <c r="A69" s="30" t="s">
        <v>119</v>
      </c>
      <c r="B69" s="26" t="s">
        <v>347</v>
      </c>
      <c r="C69" s="26" t="s">
        <v>32</v>
      </c>
      <c r="D69" s="28" t="s">
        <v>396</v>
      </c>
      <c r="E69" s="50">
        <v>45195</v>
      </c>
      <c r="F69" s="26" t="s">
        <v>50</v>
      </c>
      <c r="G69" s="49" t="s">
        <v>393</v>
      </c>
      <c r="H69" s="33">
        <v>168067226.89075631</v>
      </c>
      <c r="I69" s="33">
        <v>31932773.109243691</v>
      </c>
      <c r="J69" s="16">
        <v>200000000</v>
      </c>
      <c r="K69" s="52" t="s">
        <v>44</v>
      </c>
      <c r="L69" s="35">
        <v>830512240</v>
      </c>
      <c r="M69" s="26" t="s">
        <v>77</v>
      </c>
      <c r="N69" s="30" t="s">
        <v>397</v>
      </c>
      <c r="O69" s="28" t="s">
        <v>39</v>
      </c>
      <c r="P69" s="6"/>
      <c r="Q69" s="36">
        <v>200000000</v>
      </c>
      <c r="R69" s="17">
        <v>365</v>
      </c>
      <c r="S69" s="28" t="s">
        <v>38</v>
      </c>
      <c r="T69" s="37">
        <v>365</v>
      </c>
      <c r="U69" s="38" t="s">
        <v>39</v>
      </c>
      <c r="V69" s="50">
        <v>45232</v>
      </c>
      <c r="W69" s="50">
        <v>45597</v>
      </c>
      <c r="X69" s="53">
        <v>45962</v>
      </c>
      <c r="Y69" s="54" t="s">
        <v>40</v>
      </c>
      <c r="Z69" s="29"/>
      <c r="AA69" s="28" t="s">
        <v>31</v>
      </c>
      <c r="AB69" s="3">
        <v>0.57999999999999996</v>
      </c>
      <c r="AC69" s="3">
        <v>0</v>
      </c>
      <c r="AD69" s="4">
        <v>28060000</v>
      </c>
      <c r="AE69" s="10" t="s">
        <v>398</v>
      </c>
    </row>
    <row r="70" spans="1:31" ht="58" x14ac:dyDescent="0.35">
      <c r="A70" s="30" t="s">
        <v>119</v>
      </c>
      <c r="B70" s="26" t="s">
        <v>347</v>
      </c>
      <c r="C70" s="26" t="s">
        <v>32</v>
      </c>
      <c r="D70" s="28" t="s">
        <v>400</v>
      </c>
      <c r="E70" s="50">
        <v>45181</v>
      </c>
      <c r="F70" s="26" t="s">
        <v>50</v>
      </c>
      <c r="G70" s="49" t="s">
        <v>393</v>
      </c>
      <c r="H70" s="33">
        <v>168067226.89075631</v>
      </c>
      <c r="I70" s="33">
        <v>31932773.109243691</v>
      </c>
      <c r="J70" s="16">
        <v>200000000</v>
      </c>
      <c r="K70" s="52" t="s">
        <v>44</v>
      </c>
      <c r="L70" s="35">
        <v>830050499</v>
      </c>
      <c r="M70" s="26" t="s">
        <v>63</v>
      </c>
      <c r="N70" s="30" t="s">
        <v>401</v>
      </c>
      <c r="O70" s="28" t="s">
        <v>39</v>
      </c>
      <c r="P70" s="6"/>
      <c r="Q70" s="36">
        <v>200000000</v>
      </c>
      <c r="R70" s="17">
        <v>365</v>
      </c>
      <c r="S70" s="28" t="s">
        <v>38</v>
      </c>
      <c r="T70" s="37">
        <v>365</v>
      </c>
      <c r="U70" s="38" t="s">
        <v>39</v>
      </c>
      <c r="V70" s="50">
        <v>45253</v>
      </c>
      <c r="W70" s="50">
        <v>45618</v>
      </c>
      <c r="X70" s="53">
        <v>45983</v>
      </c>
      <c r="Y70" s="54" t="s">
        <v>40</v>
      </c>
      <c r="Z70" s="29"/>
      <c r="AA70" s="28" t="s">
        <v>31</v>
      </c>
      <c r="AB70" s="3">
        <v>0.55000000000000004</v>
      </c>
      <c r="AC70" s="3">
        <v>0</v>
      </c>
      <c r="AD70" s="4">
        <v>2587800</v>
      </c>
      <c r="AE70" s="10" t="s">
        <v>402</v>
      </c>
    </row>
    <row r="71" spans="1:31" ht="58" x14ac:dyDescent="0.35">
      <c r="A71" s="30" t="s">
        <v>119</v>
      </c>
      <c r="B71" s="26" t="s">
        <v>347</v>
      </c>
      <c r="C71" s="26" t="s">
        <v>32</v>
      </c>
      <c r="D71" s="28" t="s">
        <v>403</v>
      </c>
      <c r="E71" s="50">
        <v>45180</v>
      </c>
      <c r="F71" s="26" t="s">
        <v>50</v>
      </c>
      <c r="G71" s="49" t="s">
        <v>393</v>
      </c>
      <c r="H71" s="33">
        <v>126050420.16806723</v>
      </c>
      <c r="I71" s="33">
        <v>23949579.831932768</v>
      </c>
      <c r="J71" s="16">
        <v>150000000</v>
      </c>
      <c r="K71" s="52" t="s">
        <v>44</v>
      </c>
      <c r="L71" s="35">
        <v>900239271</v>
      </c>
      <c r="M71" s="26" t="s">
        <v>77</v>
      </c>
      <c r="N71" s="30" t="s">
        <v>404</v>
      </c>
      <c r="O71" s="28" t="s">
        <v>39</v>
      </c>
      <c r="P71" s="6"/>
      <c r="Q71" s="36">
        <v>150000000</v>
      </c>
      <c r="R71" s="17">
        <v>365</v>
      </c>
      <c r="S71" s="28" t="s">
        <v>38</v>
      </c>
      <c r="T71" s="37">
        <v>365</v>
      </c>
      <c r="U71" s="38" t="s">
        <v>39</v>
      </c>
      <c r="V71" s="50">
        <v>45238</v>
      </c>
      <c r="W71" s="50">
        <v>45603</v>
      </c>
      <c r="X71" s="53">
        <v>45968</v>
      </c>
      <c r="Y71" s="54" t="s">
        <v>40</v>
      </c>
      <c r="Z71" s="29"/>
      <c r="AA71" s="28" t="s">
        <v>31</v>
      </c>
      <c r="AB71" s="3">
        <v>0.56999999999999995</v>
      </c>
      <c r="AC71" s="3">
        <v>0</v>
      </c>
      <c r="AD71" s="4">
        <v>36379880</v>
      </c>
      <c r="AE71" s="10"/>
    </row>
    <row r="72" spans="1:31" ht="58" x14ac:dyDescent="0.35">
      <c r="A72" s="30" t="s">
        <v>119</v>
      </c>
      <c r="B72" s="26" t="s">
        <v>347</v>
      </c>
      <c r="C72" s="26" t="s">
        <v>32</v>
      </c>
      <c r="D72" s="28" t="s">
        <v>405</v>
      </c>
      <c r="E72" s="50">
        <v>45180</v>
      </c>
      <c r="F72" s="26" t="s">
        <v>50</v>
      </c>
      <c r="G72" s="49" t="s">
        <v>393</v>
      </c>
      <c r="H72" s="33">
        <v>462184873.94957983</v>
      </c>
      <c r="I72" s="33">
        <v>87815126.050420165</v>
      </c>
      <c r="J72" s="16">
        <v>550000000</v>
      </c>
      <c r="K72" s="52" t="s">
        <v>44</v>
      </c>
      <c r="L72" s="35">
        <v>901372699</v>
      </c>
      <c r="M72" s="26" t="s">
        <v>77</v>
      </c>
      <c r="N72" s="30" t="s">
        <v>406</v>
      </c>
      <c r="O72" s="28" t="s">
        <v>39</v>
      </c>
      <c r="P72" s="6"/>
      <c r="Q72" s="36">
        <v>550000000</v>
      </c>
      <c r="R72" s="17">
        <v>365</v>
      </c>
      <c r="S72" s="28" t="s">
        <v>38</v>
      </c>
      <c r="T72" s="37">
        <v>365</v>
      </c>
      <c r="U72" s="38" t="s">
        <v>39</v>
      </c>
      <c r="V72" s="50">
        <v>45287</v>
      </c>
      <c r="W72" s="50">
        <v>45652</v>
      </c>
      <c r="X72" s="53">
        <v>46017</v>
      </c>
      <c r="Y72" s="54" t="s">
        <v>40</v>
      </c>
      <c r="Z72" s="29"/>
      <c r="AA72" s="28" t="s">
        <v>31</v>
      </c>
      <c r="AB72" s="3">
        <v>0.51</v>
      </c>
      <c r="AC72" s="3">
        <v>0</v>
      </c>
      <c r="AD72" s="4">
        <v>87918640</v>
      </c>
      <c r="AE72" s="10" t="s">
        <v>407</v>
      </c>
    </row>
    <row r="73" spans="1:31" ht="58" x14ac:dyDescent="0.35">
      <c r="A73" s="30" t="s">
        <v>119</v>
      </c>
      <c r="B73" s="26" t="s">
        <v>347</v>
      </c>
      <c r="C73" s="26" t="s">
        <v>32</v>
      </c>
      <c r="D73" s="28" t="s">
        <v>408</v>
      </c>
      <c r="E73" s="50">
        <v>45191</v>
      </c>
      <c r="F73" s="26" t="s">
        <v>50</v>
      </c>
      <c r="G73" s="49" t="s">
        <v>393</v>
      </c>
      <c r="H73" s="33">
        <v>168067226.89075631</v>
      </c>
      <c r="I73" s="33">
        <v>31932773.109243691</v>
      </c>
      <c r="J73" s="16">
        <v>200000000</v>
      </c>
      <c r="K73" s="52" t="s">
        <v>44</v>
      </c>
      <c r="L73" s="35">
        <v>901046977</v>
      </c>
      <c r="M73" s="26" t="s">
        <v>89</v>
      </c>
      <c r="N73" s="30" t="s">
        <v>409</v>
      </c>
      <c r="O73" s="28" t="s">
        <v>39</v>
      </c>
      <c r="P73" s="6"/>
      <c r="Q73" s="36">
        <v>200000000</v>
      </c>
      <c r="R73" s="17">
        <v>364</v>
      </c>
      <c r="S73" s="28" t="s">
        <v>39</v>
      </c>
      <c r="T73" s="37"/>
      <c r="U73" s="28" t="s">
        <v>39</v>
      </c>
      <c r="V73" s="50">
        <v>45418</v>
      </c>
      <c r="W73" s="50">
        <v>45782</v>
      </c>
      <c r="X73" s="50">
        <v>45782</v>
      </c>
      <c r="Y73" s="54" t="s">
        <v>40</v>
      </c>
      <c r="Z73" s="29"/>
      <c r="AA73" s="28" t="s">
        <v>31</v>
      </c>
      <c r="AB73" s="3">
        <v>0.66</v>
      </c>
      <c r="AC73" s="3">
        <v>0</v>
      </c>
      <c r="AD73" s="4">
        <v>8579539</v>
      </c>
      <c r="AE73" s="10" t="s">
        <v>410</v>
      </c>
    </row>
    <row r="74" spans="1:31" ht="58" x14ac:dyDescent="0.35">
      <c r="A74" s="30" t="s">
        <v>119</v>
      </c>
      <c r="B74" s="26" t="s">
        <v>347</v>
      </c>
      <c r="C74" s="26" t="s">
        <v>32</v>
      </c>
      <c r="D74" s="28" t="s">
        <v>411</v>
      </c>
      <c r="E74" s="50">
        <v>45191</v>
      </c>
      <c r="F74" s="26" t="s">
        <v>50</v>
      </c>
      <c r="G74" s="49" t="s">
        <v>393</v>
      </c>
      <c r="H74" s="33">
        <v>84033613.445378155</v>
      </c>
      <c r="I74" s="33">
        <v>15966386.554621845</v>
      </c>
      <c r="J74" s="16">
        <v>100000000</v>
      </c>
      <c r="K74" s="52" t="s">
        <v>44</v>
      </c>
      <c r="L74" s="35">
        <v>830120079</v>
      </c>
      <c r="M74" s="26" t="s">
        <v>89</v>
      </c>
      <c r="N74" s="30" t="s">
        <v>412</v>
      </c>
      <c r="O74" s="28" t="s">
        <v>39</v>
      </c>
      <c r="P74" s="6"/>
      <c r="Q74" s="36">
        <v>100000000</v>
      </c>
      <c r="R74" s="17">
        <v>365</v>
      </c>
      <c r="S74" s="28" t="s">
        <v>38</v>
      </c>
      <c r="T74" s="37">
        <v>365</v>
      </c>
      <c r="U74" s="38" t="s">
        <v>39</v>
      </c>
      <c r="V74" s="50">
        <v>45281</v>
      </c>
      <c r="W74" s="50">
        <v>45646</v>
      </c>
      <c r="X74" s="53">
        <v>46011</v>
      </c>
      <c r="Y74" s="54" t="s">
        <v>40</v>
      </c>
      <c r="Z74" s="29"/>
      <c r="AA74" s="28" t="s">
        <v>31</v>
      </c>
      <c r="AB74" s="3">
        <v>0.52</v>
      </c>
      <c r="AC74" s="3">
        <v>0</v>
      </c>
      <c r="AD74" s="4">
        <v>4808320</v>
      </c>
      <c r="AE74" s="10" t="s">
        <v>413</v>
      </c>
    </row>
    <row r="75" spans="1:31" ht="58" x14ac:dyDescent="0.35">
      <c r="A75" s="46" t="s">
        <v>119</v>
      </c>
      <c r="B75" s="26" t="s">
        <v>347</v>
      </c>
      <c r="C75" s="26" t="s">
        <v>32</v>
      </c>
      <c r="D75" s="41" t="s">
        <v>414</v>
      </c>
      <c r="E75" s="56">
        <v>45191</v>
      </c>
      <c r="F75" s="40" t="s">
        <v>50</v>
      </c>
      <c r="G75" s="49" t="s">
        <v>393</v>
      </c>
      <c r="H75" s="43">
        <v>462184873.94957983</v>
      </c>
      <c r="I75" s="43">
        <v>87815126.050420165</v>
      </c>
      <c r="J75" s="18">
        <v>550000000</v>
      </c>
      <c r="K75" s="52" t="s">
        <v>44</v>
      </c>
      <c r="L75" s="44">
        <v>900110855</v>
      </c>
      <c r="M75" s="40" t="s">
        <v>89</v>
      </c>
      <c r="N75" s="30" t="s">
        <v>415</v>
      </c>
      <c r="O75" s="41" t="s">
        <v>39</v>
      </c>
      <c r="P75" s="11"/>
      <c r="Q75" s="36">
        <v>550000000</v>
      </c>
      <c r="R75" s="19">
        <v>365</v>
      </c>
      <c r="S75" s="41" t="s">
        <v>38</v>
      </c>
      <c r="T75" s="47">
        <v>365</v>
      </c>
      <c r="U75" s="48" t="s">
        <v>39</v>
      </c>
      <c r="V75" s="56">
        <v>45258</v>
      </c>
      <c r="W75" s="56">
        <v>45623</v>
      </c>
      <c r="X75" s="57">
        <v>45988</v>
      </c>
      <c r="Y75" s="58" t="s">
        <v>40</v>
      </c>
      <c r="Z75" s="42"/>
      <c r="AA75" s="41" t="s">
        <v>31</v>
      </c>
      <c r="AB75" s="14">
        <v>0.55000000000000004</v>
      </c>
      <c r="AC75" s="14">
        <v>0</v>
      </c>
      <c r="AD75" s="15">
        <v>70486830.400000006</v>
      </c>
      <c r="AE75" s="10" t="s">
        <v>416</v>
      </c>
    </row>
    <row r="76" spans="1:31" ht="58" x14ac:dyDescent="0.35">
      <c r="A76" s="46" t="s">
        <v>119</v>
      </c>
      <c r="B76" s="26" t="s">
        <v>347</v>
      </c>
      <c r="C76" s="26" t="s">
        <v>32</v>
      </c>
      <c r="D76" s="41" t="s">
        <v>417</v>
      </c>
      <c r="E76" s="56">
        <v>45195</v>
      </c>
      <c r="F76" s="40" t="s">
        <v>50</v>
      </c>
      <c r="G76" s="49" t="s">
        <v>393</v>
      </c>
      <c r="H76" s="43">
        <v>84033613.445378155</v>
      </c>
      <c r="I76" s="43">
        <v>15966386.554621845</v>
      </c>
      <c r="J76" s="18">
        <v>100000000</v>
      </c>
      <c r="K76" s="52" t="s">
        <v>44</v>
      </c>
      <c r="L76" s="44">
        <v>890326247</v>
      </c>
      <c r="M76" s="40" t="s">
        <v>77</v>
      </c>
      <c r="N76" s="30" t="s">
        <v>418</v>
      </c>
      <c r="O76" s="41" t="s">
        <v>39</v>
      </c>
      <c r="P76" s="11"/>
      <c r="Q76" s="36">
        <v>100000000</v>
      </c>
      <c r="R76" s="19">
        <v>365</v>
      </c>
      <c r="S76" s="41" t="s">
        <v>38</v>
      </c>
      <c r="T76" s="47">
        <v>365</v>
      </c>
      <c r="U76" s="48" t="s">
        <v>39</v>
      </c>
      <c r="V76" s="56">
        <v>45253</v>
      </c>
      <c r="W76" s="56">
        <v>45618</v>
      </c>
      <c r="X76" s="57">
        <v>45983</v>
      </c>
      <c r="Y76" s="58" t="s">
        <v>40</v>
      </c>
      <c r="Z76" s="42"/>
      <c r="AA76" s="41" t="s">
        <v>31</v>
      </c>
      <c r="AB76" s="14">
        <v>0.55000000000000004</v>
      </c>
      <c r="AC76" s="14">
        <v>0</v>
      </c>
      <c r="AD76" s="15">
        <v>42013943</v>
      </c>
      <c r="AE76" s="10" t="s">
        <v>419</v>
      </c>
    </row>
    <row r="77" spans="1:31" ht="58" x14ac:dyDescent="0.35">
      <c r="A77" s="30" t="s">
        <v>119</v>
      </c>
      <c r="B77" s="26" t="s">
        <v>347</v>
      </c>
      <c r="C77" s="26" t="s">
        <v>32</v>
      </c>
      <c r="D77" s="28" t="s">
        <v>420</v>
      </c>
      <c r="E77" s="50">
        <v>45191</v>
      </c>
      <c r="F77" s="26" t="s">
        <v>50</v>
      </c>
      <c r="G77" s="49" t="s">
        <v>393</v>
      </c>
      <c r="H77" s="33">
        <v>168067226.89075631</v>
      </c>
      <c r="I77" s="33">
        <v>31932773.109243691</v>
      </c>
      <c r="J77" s="16">
        <v>200000000</v>
      </c>
      <c r="K77" s="52" t="s">
        <v>44</v>
      </c>
      <c r="L77" s="35">
        <v>830013802</v>
      </c>
      <c r="M77" s="26" t="s">
        <v>99</v>
      </c>
      <c r="N77" s="30" t="s">
        <v>421</v>
      </c>
      <c r="O77" s="28" t="s">
        <v>39</v>
      </c>
      <c r="P77" s="6"/>
      <c r="Q77" s="36">
        <v>200000000</v>
      </c>
      <c r="R77" s="17">
        <v>365</v>
      </c>
      <c r="S77" s="28" t="s">
        <v>38</v>
      </c>
      <c r="T77" s="37">
        <v>365</v>
      </c>
      <c r="U77" s="38" t="s">
        <v>39</v>
      </c>
      <c r="V77" s="50">
        <v>45273</v>
      </c>
      <c r="W77" s="50">
        <v>45638</v>
      </c>
      <c r="X77" s="53">
        <v>46003</v>
      </c>
      <c r="Y77" s="54" t="s">
        <v>40</v>
      </c>
      <c r="Z77" s="29"/>
      <c r="AA77" s="28" t="s">
        <v>31</v>
      </c>
      <c r="AB77" s="3">
        <v>0.53</v>
      </c>
      <c r="AC77" s="3">
        <v>0</v>
      </c>
      <c r="AD77" s="4">
        <v>61608010</v>
      </c>
      <c r="AE77" s="10" t="s">
        <v>422</v>
      </c>
    </row>
    <row r="78" spans="1:31" ht="58" x14ac:dyDescent="0.35">
      <c r="A78" s="30" t="s">
        <v>84</v>
      </c>
      <c r="B78" s="26" t="s">
        <v>85</v>
      </c>
      <c r="C78" s="26" t="s">
        <v>80</v>
      </c>
      <c r="D78" s="28" t="s">
        <v>423</v>
      </c>
      <c r="E78" s="50">
        <v>45196</v>
      </c>
      <c r="F78" s="30" t="s">
        <v>424</v>
      </c>
      <c r="G78" s="49" t="s">
        <v>425</v>
      </c>
      <c r="H78" s="33">
        <v>1298089866.3865547</v>
      </c>
      <c r="I78" s="33">
        <v>246637074.6134454</v>
      </c>
      <c r="J78" s="16">
        <v>1544726941</v>
      </c>
      <c r="K78" s="52" t="s">
        <v>44</v>
      </c>
      <c r="L78" s="35">
        <v>800114672</v>
      </c>
      <c r="M78" s="26" t="s">
        <v>77</v>
      </c>
      <c r="N78" s="30" t="s">
        <v>426</v>
      </c>
      <c r="O78" s="28" t="s">
        <v>38</v>
      </c>
      <c r="P78" s="6">
        <v>1544726941</v>
      </c>
      <c r="Q78" s="36">
        <v>3089453882</v>
      </c>
      <c r="R78" s="17">
        <v>366</v>
      </c>
      <c r="S78" s="28" t="s">
        <v>38</v>
      </c>
      <c r="T78" s="37">
        <v>365</v>
      </c>
      <c r="U78" s="38" t="s">
        <v>39</v>
      </c>
      <c r="V78" s="50">
        <v>45200</v>
      </c>
      <c r="W78" s="50">
        <v>45566</v>
      </c>
      <c r="X78" s="53">
        <v>45931</v>
      </c>
      <c r="Y78" s="54" t="s">
        <v>40</v>
      </c>
      <c r="Z78" s="29"/>
      <c r="AA78" s="28" t="s">
        <v>427</v>
      </c>
      <c r="AB78" s="3">
        <v>0.62</v>
      </c>
      <c r="AC78" s="3">
        <v>0.57999999999999996</v>
      </c>
      <c r="AD78" s="4">
        <v>1794316259</v>
      </c>
      <c r="AE78" s="10" t="s">
        <v>428</v>
      </c>
    </row>
    <row r="79" spans="1:31" ht="58" x14ac:dyDescent="0.35">
      <c r="A79" s="46" t="s">
        <v>119</v>
      </c>
      <c r="B79" s="26" t="s">
        <v>347</v>
      </c>
      <c r="C79" s="26" t="s">
        <v>32</v>
      </c>
      <c r="D79" s="41" t="s">
        <v>430</v>
      </c>
      <c r="E79" s="56">
        <v>45194</v>
      </c>
      <c r="F79" s="40" t="s">
        <v>50</v>
      </c>
      <c r="G79" s="49" t="s">
        <v>431</v>
      </c>
      <c r="H79" s="43">
        <v>84033613.445378155</v>
      </c>
      <c r="I79" s="43">
        <v>15966386.554621845</v>
      </c>
      <c r="J79" s="18">
        <v>100000000</v>
      </c>
      <c r="K79" s="52" t="s">
        <v>44</v>
      </c>
      <c r="L79" s="44">
        <v>830114663</v>
      </c>
      <c r="M79" s="40" t="s">
        <v>96</v>
      </c>
      <c r="N79" s="30" t="s">
        <v>432</v>
      </c>
      <c r="O79" s="41" t="s">
        <v>39</v>
      </c>
      <c r="P79" s="11"/>
      <c r="Q79" s="36">
        <v>100000000</v>
      </c>
      <c r="R79" s="19">
        <v>365</v>
      </c>
      <c r="S79" s="41" t="s">
        <v>38</v>
      </c>
      <c r="T79" s="47">
        <v>365</v>
      </c>
      <c r="U79" s="48" t="s">
        <v>39</v>
      </c>
      <c r="V79" s="56">
        <v>45223</v>
      </c>
      <c r="W79" s="56">
        <v>45588</v>
      </c>
      <c r="X79" s="57">
        <v>45953</v>
      </c>
      <c r="Y79" s="58" t="s">
        <v>40</v>
      </c>
      <c r="Z79" s="42"/>
      <c r="AA79" s="41" t="s">
        <v>31</v>
      </c>
      <c r="AB79" s="14">
        <v>0.59</v>
      </c>
      <c r="AC79" s="14">
        <v>0</v>
      </c>
      <c r="AD79" s="15">
        <v>17042750.039999999</v>
      </c>
      <c r="AE79" s="10" t="s">
        <v>433</v>
      </c>
    </row>
    <row r="80" spans="1:31" ht="58" x14ac:dyDescent="0.35">
      <c r="A80" s="30" t="s">
        <v>119</v>
      </c>
      <c r="B80" s="26" t="s">
        <v>347</v>
      </c>
      <c r="C80" s="30" t="s">
        <v>32</v>
      </c>
      <c r="D80" s="28" t="s">
        <v>434</v>
      </c>
      <c r="E80" s="50">
        <v>45210</v>
      </c>
      <c r="F80" s="26" t="s">
        <v>50</v>
      </c>
      <c r="G80" s="49" t="s">
        <v>349</v>
      </c>
      <c r="H80" s="33">
        <v>126050420.16806723</v>
      </c>
      <c r="I80" s="33">
        <v>23949579.831932768</v>
      </c>
      <c r="J80" s="16">
        <v>150000000</v>
      </c>
      <c r="K80" s="52" t="s">
        <v>44</v>
      </c>
      <c r="L80" s="35">
        <v>900141987</v>
      </c>
      <c r="M80" s="26" t="s">
        <v>160</v>
      </c>
      <c r="N80" s="30" t="s">
        <v>435</v>
      </c>
      <c r="O80" s="28" t="s">
        <v>39</v>
      </c>
      <c r="P80" s="6"/>
      <c r="Q80" s="36">
        <v>150000000</v>
      </c>
      <c r="R80" s="17">
        <v>365</v>
      </c>
      <c r="S80" s="28" t="s">
        <v>38</v>
      </c>
      <c r="T80" s="37">
        <v>365</v>
      </c>
      <c r="U80" s="38" t="s">
        <v>39</v>
      </c>
      <c r="V80" s="50">
        <v>45289</v>
      </c>
      <c r="W80" s="50">
        <v>45654</v>
      </c>
      <c r="X80" s="53">
        <v>46019</v>
      </c>
      <c r="Y80" s="54" t="s">
        <v>40</v>
      </c>
      <c r="Z80" s="29"/>
      <c r="AA80" s="28" t="s">
        <v>31</v>
      </c>
      <c r="AB80" s="3">
        <v>0.5</v>
      </c>
      <c r="AC80" s="3">
        <v>0</v>
      </c>
      <c r="AD80" s="4">
        <v>3250424.3200000003</v>
      </c>
      <c r="AE80" s="10" t="s">
        <v>436</v>
      </c>
    </row>
    <row r="81" spans="1:31" ht="29" x14ac:dyDescent="0.35">
      <c r="A81" s="30" t="s">
        <v>29</v>
      </c>
      <c r="B81" s="26" t="s">
        <v>30</v>
      </c>
      <c r="C81" s="30" t="s">
        <v>32</v>
      </c>
      <c r="D81" s="28" t="s">
        <v>439</v>
      </c>
      <c r="E81" s="50">
        <v>45216</v>
      </c>
      <c r="F81" s="26" t="s">
        <v>50</v>
      </c>
      <c r="G81" s="49" t="s">
        <v>440</v>
      </c>
      <c r="H81" s="51">
        <v>0</v>
      </c>
      <c r="I81" s="51">
        <v>0</v>
      </c>
      <c r="J81" s="16">
        <v>0</v>
      </c>
      <c r="K81" s="52" t="s">
        <v>44</v>
      </c>
      <c r="L81" s="35">
        <v>890901604</v>
      </c>
      <c r="M81" s="26" t="s">
        <v>96</v>
      </c>
      <c r="N81" s="30" t="s">
        <v>441</v>
      </c>
      <c r="O81" s="28" t="s">
        <v>39</v>
      </c>
      <c r="P81" s="6"/>
      <c r="Q81" s="36">
        <v>0</v>
      </c>
      <c r="R81" s="17">
        <v>425</v>
      </c>
      <c r="S81" s="28" t="s">
        <v>38</v>
      </c>
      <c r="T81" s="37">
        <v>365</v>
      </c>
      <c r="U81" s="38" t="s">
        <v>39</v>
      </c>
      <c r="V81" s="50">
        <v>45232</v>
      </c>
      <c r="W81" s="50">
        <v>45657</v>
      </c>
      <c r="X81" s="53">
        <v>46022</v>
      </c>
      <c r="Y81" s="54" t="s">
        <v>40</v>
      </c>
      <c r="Z81" s="29"/>
      <c r="AA81" s="28" t="s">
        <v>31</v>
      </c>
      <c r="AB81" s="3">
        <v>0</v>
      </c>
      <c r="AC81" s="3">
        <v>0</v>
      </c>
      <c r="AD81" s="4">
        <v>0</v>
      </c>
      <c r="AE81" s="10" t="s">
        <v>442</v>
      </c>
    </row>
    <row r="82" spans="1:31" ht="29" x14ac:dyDescent="0.35">
      <c r="A82" s="30" t="s">
        <v>75</v>
      </c>
      <c r="B82" s="26" t="s">
        <v>76</v>
      </c>
      <c r="C82" s="30" t="s">
        <v>80</v>
      </c>
      <c r="D82" s="28" t="s">
        <v>443</v>
      </c>
      <c r="E82" s="50">
        <v>45224</v>
      </c>
      <c r="F82" s="26" t="s">
        <v>50</v>
      </c>
      <c r="G82" s="49" t="s">
        <v>444</v>
      </c>
      <c r="H82" s="33">
        <v>1287372499</v>
      </c>
      <c r="I82" s="33">
        <v>244600775</v>
      </c>
      <c r="J82" s="16">
        <v>1531973274</v>
      </c>
      <c r="K82" s="52" t="s">
        <v>44</v>
      </c>
      <c r="L82" s="35">
        <v>811011779</v>
      </c>
      <c r="M82" s="26" t="s">
        <v>99</v>
      </c>
      <c r="N82" s="30" t="s">
        <v>445</v>
      </c>
      <c r="O82" s="28" t="s">
        <v>39</v>
      </c>
      <c r="P82" s="6"/>
      <c r="Q82" s="36">
        <v>1531973274</v>
      </c>
      <c r="R82" s="17">
        <v>730</v>
      </c>
      <c r="S82" s="28" t="s">
        <v>39</v>
      </c>
      <c r="T82" s="37"/>
      <c r="U82" s="28" t="s">
        <v>39</v>
      </c>
      <c r="V82" s="50">
        <v>45231</v>
      </c>
      <c r="W82" s="50">
        <v>45961</v>
      </c>
      <c r="X82" s="53">
        <v>45961</v>
      </c>
      <c r="Y82" s="54" t="s">
        <v>40</v>
      </c>
      <c r="Z82" s="29"/>
      <c r="AA82" s="28" t="s">
        <v>446</v>
      </c>
      <c r="AB82" s="3">
        <v>0.57999999999999996</v>
      </c>
      <c r="AC82" s="3">
        <v>0.37</v>
      </c>
      <c r="AD82" s="4">
        <v>472524864</v>
      </c>
      <c r="AE82" s="10" t="s">
        <v>447</v>
      </c>
    </row>
    <row r="83" spans="1:31" ht="58" x14ac:dyDescent="0.35">
      <c r="A83" s="30" t="s">
        <v>119</v>
      </c>
      <c r="B83" s="26" t="s">
        <v>347</v>
      </c>
      <c r="C83" s="30" t="s">
        <v>32</v>
      </c>
      <c r="D83" s="28" t="s">
        <v>448</v>
      </c>
      <c r="E83" s="50">
        <v>45229</v>
      </c>
      <c r="F83" s="26" t="s">
        <v>50</v>
      </c>
      <c r="G83" s="49" t="s">
        <v>449</v>
      </c>
      <c r="H83" s="33">
        <v>84033613.445378155</v>
      </c>
      <c r="I83" s="33">
        <v>15966386.554621845</v>
      </c>
      <c r="J83" s="16">
        <v>100000000</v>
      </c>
      <c r="K83" s="52" t="s">
        <v>44</v>
      </c>
      <c r="L83" s="35">
        <v>901687362</v>
      </c>
      <c r="M83" s="26" t="s">
        <v>99</v>
      </c>
      <c r="N83" s="30" t="s">
        <v>450</v>
      </c>
      <c r="O83" s="28" t="s">
        <v>39</v>
      </c>
      <c r="P83" s="6"/>
      <c r="Q83" s="36">
        <v>100000000</v>
      </c>
      <c r="R83" s="17">
        <v>365</v>
      </c>
      <c r="S83" s="28" t="s">
        <v>38</v>
      </c>
      <c r="T83" s="37">
        <v>365</v>
      </c>
      <c r="U83" s="38" t="s">
        <v>39</v>
      </c>
      <c r="V83" s="50">
        <v>45273</v>
      </c>
      <c r="W83" s="50">
        <v>45638</v>
      </c>
      <c r="X83" s="53">
        <v>46003</v>
      </c>
      <c r="Y83" s="54" t="s">
        <v>40</v>
      </c>
      <c r="Z83" s="29"/>
      <c r="AA83" s="28" t="s">
        <v>31</v>
      </c>
      <c r="AB83" s="3">
        <v>0.53</v>
      </c>
      <c r="AC83" s="3">
        <v>0</v>
      </c>
      <c r="AD83" s="4">
        <v>12442009.6</v>
      </c>
      <c r="AE83" s="10" t="s">
        <v>451</v>
      </c>
    </row>
    <row r="84" spans="1:31" ht="43.5" x14ac:dyDescent="0.35">
      <c r="A84" s="30" t="s">
        <v>84</v>
      </c>
      <c r="B84" s="26" t="s">
        <v>85</v>
      </c>
      <c r="C84" s="26" t="s">
        <v>48</v>
      </c>
      <c r="D84" s="28" t="s">
        <v>452</v>
      </c>
      <c r="E84" s="50">
        <v>45272</v>
      </c>
      <c r="F84" s="26" t="s">
        <v>50</v>
      </c>
      <c r="G84" s="49" t="s">
        <v>453</v>
      </c>
      <c r="H84" s="33">
        <v>96754642.857142866</v>
      </c>
      <c r="I84" s="33">
        <v>18383382.142857146</v>
      </c>
      <c r="J84" s="16">
        <v>115138025</v>
      </c>
      <c r="K84" s="52" t="s">
        <v>44</v>
      </c>
      <c r="L84" s="35">
        <v>900210800</v>
      </c>
      <c r="M84" s="26" t="s">
        <v>77</v>
      </c>
      <c r="N84" s="30" t="s">
        <v>454</v>
      </c>
      <c r="O84" s="28" t="s">
        <v>39</v>
      </c>
      <c r="P84" s="6"/>
      <c r="Q84" s="36">
        <v>115138025</v>
      </c>
      <c r="R84" s="17">
        <v>730</v>
      </c>
      <c r="S84" s="28" t="s">
        <v>39</v>
      </c>
      <c r="T84" s="37"/>
      <c r="U84" s="28" t="s">
        <v>39</v>
      </c>
      <c r="V84" s="50">
        <v>45273</v>
      </c>
      <c r="W84" s="50">
        <v>46003</v>
      </c>
      <c r="X84" s="53">
        <v>46003</v>
      </c>
      <c r="Y84" s="54" t="s">
        <v>40</v>
      </c>
      <c r="Z84" s="29"/>
      <c r="AA84" s="28" t="s">
        <v>455</v>
      </c>
      <c r="AB84" s="3">
        <v>0.36</v>
      </c>
      <c r="AC84" s="3">
        <v>0.37</v>
      </c>
      <c r="AD84" s="4">
        <v>43105816</v>
      </c>
      <c r="AE84" s="10" t="s">
        <v>456</v>
      </c>
    </row>
    <row r="85" spans="1:31" ht="58" x14ac:dyDescent="0.35">
      <c r="A85" s="30" t="s">
        <v>29</v>
      </c>
      <c r="B85" s="26" t="s">
        <v>457</v>
      </c>
      <c r="C85" s="30" t="s">
        <v>32</v>
      </c>
      <c r="D85" s="28" t="s">
        <v>458</v>
      </c>
      <c r="E85" s="50">
        <v>45237</v>
      </c>
      <c r="F85" s="30" t="s">
        <v>34</v>
      </c>
      <c r="G85" s="49" t="s">
        <v>459</v>
      </c>
      <c r="H85" s="55">
        <v>33600938</v>
      </c>
      <c r="I85" s="51">
        <v>5568513</v>
      </c>
      <c r="J85" s="70">
        <v>39169451</v>
      </c>
      <c r="K85" s="52" t="s">
        <v>44</v>
      </c>
      <c r="L85" s="35">
        <v>900111713</v>
      </c>
      <c r="M85" s="26" t="s">
        <v>96</v>
      </c>
      <c r="N85" s="30" t="s">
        <v>460</v>
      </c>
      <c r="O85" s="28" t="s">
        <v>38</v>
      </c>
      <c r="P85" s="6">
        <v>39169451</v>
      </c>
      <c r="Q85" s="36">
        <v>78338902</v>
      </c>
      <c r="R85" s="17">
        <v>365</v>
      </c>
      <c r="S85" s="28" t="s">
        <v>38</v>
      </c>
      <c r="T85" s="37">
        <v>365</v>
      </c>
      <c r="U85" s="38" t="s">
        <v>39</v>
      </c>
      <c r="V85" s="50">
        <v>45238</v>
      </c>
      <c r="W85" s="50">
        <v>45603</v>
      </c>
      <c r="X85" s="53">
        <v>45968</v>
      </c>
      <c r="Y85" s="54" t="s">
        <v>40</v>
      </c>
      <c r="Z85" s="29"/>
      <c r="AA85" s="28" t="s">
        <v>47</v>
      </c>
      <c r="AB85" s="3">
        <v>0.16669999999999999</v>
      </c>
      <c r="AC85" s="3">
        <v>0.16669999999999999</v>
      </c>
      <c r="AD85" s="4">
        <v>36397569</v>
      </c>
      <c r="AE85" s="10" t="s">
        <v>461</v>
      </c>
    </row>
    <row r="86" spans="1:31" ht="43.5" x14ac:dyDescent="0.35">
      <c r="A86" s="30" t="s">
        <v>29</v>
      </c>
      <c r="B86" s="26" t="s">
        <v>457</v>
      </c>
      <c r="C86" s="30" t="s">
        <v>32</v>
      </c>
      <c r="D86" s="28" t="s">
        <v>462</v>
      </c>
      <c r="E86" s="50">
        <v>45250</v>
      </c>
      <c r="F86" s="26" t="s">
        <v>158</v>
      </c>
      <c r="G86" s="49" t="s">
        <v>463</v>
      </c>
      <c r="H86" s="33">
        <v>35168933</v>
      </c>
      <c r="I86" s="33">
        <v>6682097</v>
      </c>
      <c r="J86" s="16">
        <v>41851030</v>
      </c>
      <c r="K86" s="52" t="s">
        <v>44</v>
      </c>
      <c r="L86" s="35">
        <v>900129621</v>
      </c>
      <c r="M86" s="26" t="s">
        <v>96</v>
      </c>
      <c r="N86" s="30" t="s">
        <v>170</v>
      </c>
      <c r="O86" s="28" t="s">
        <v>39</v>
      </c>
      <c r="P86" s="6"/>
      <c r="Q86" s="36">
        <v>41851030</v>
      </c>
      <c r="R86" s="17">
        <v>730</v>
      </c>
      <c r="S86" s="28" t="s">
        <v>39</v>
      </c>
      <c r="T86" s="37"/>
      <c r="U86" s="28" t="s">
        <v>39</v>
      </c>
      <c r="V86" s="50">
        <v>45250</v>
      </c>
      <c r="W86" s="50">
        <v>45980</v>
      </c>
      <c r="X86" s="53">
        <v>45980</v>
      </c>
      <c r="Y86" s="54" t="s">
        <v>40</v>
      </c>
      <c r="Z86" s="29"/>
      <c r="AA86" s="28" t="s">
        <v>464</v>
      </c>
      <c r="AB86" s="3">
        <v>0.55000000000000004</v>
      </c>
      <c r="AC86" s="3">
        <v>0.06</v>
      </c>
      <c r="AD86" s="4">
        <v>2653901</v>
      </c>
      <c r="AE86" s="10" t="s">
        <v>465</v>
      </c>
    </row>
    <row r="87" spans="1:31" ht="43.5" x14ac:dyDescent="0.35">
      <c r="A87" s="30" t="s">
        <v>29</v>
      </c>
      <c r="B87" s="26" t="s">
        <v>457</v>
      </c>
      <c r="C87" s="30" t="s">
        <v>32</v>
      </c>
      <c r="D87" s="28" t="s">
        <v>466</v>
      </c>
      <c r="E87" s="50">
        <v>45252</v>
      </c>
      <c r="F87" s="26" t="s">
        <v>158</v>
      </c>
      <c r="G87" s="49" t="s">
        <v>467</v>
      </c>
      <c r="H87" s="33">
        <v>36990240</v>
      </c>
      <c r="I87" s="33">
        <v>7028146</v>
      </c>
      <c r="J87" s="16">
        <v>44018386</v>
      </c>
      <c r="K87" s="52" t="s">
        <v>44</v>
      </c>
      <c r="L87" s="35">
        <v>900077267</v>
      </c>
      <c r="M87" s="26" t="s">
        <v>45</v>
      </c>
      <c r="N87" s="30" t="s">
        <v>468</v>
      </c>
      <c r="O87" s="28" t="s">
        <v>39</v>
      </c>
      <c r="P87" s="6"/>
      <c r="Q87" s="36">
        <v>44018386</v>
      </c>
      <c r="R87" s="17">
        <v>366</v>
      </c>
      <c r="S87" s="28" t="s">
        <v>38</v>
      </c>
      <c r="T87" s="37">
        <v>395</v>
      </c>
      <c r="U87" s="38" t="s">
        <v>39</v>
      </c>
      <c r="V87" s="50">
        <v>45260</v>
      </c>
      <c r="W87" s="50">
        <v>45626</v>
      </c>
      <c r="X87" s="53">
        <v>46021</v>
      </c>
      <c r="Y87" s="54" t="s">
        <v>40</v>
      </c>
      <c r="Z87" s="29"/>
      <c r="AA87" s="28" t="s">
        <v>464</v>
      </c>
      <c r="AB87" s="3">
        <v>1</v>
      </c>
      <c r="AC87" s="3">
        <v>0.89</v>
      </c>
      <c r="AD87" s="4">
        <v>39246361</v>
      </c>
      <c r="AE87" s="10" t="s">
        <v>469</v>
      </c>
    </row>
    <row r="88" spans="1:31" ht="43.5" x14ac:dyDescent="0.35">
      <c r="A88" s="30" t="s">
        <v>29</v>
      </c>
      <c r="B88" s="26" t="s">
        <v>457</v>
      </c>
      <c r="C88" s="30" t="s">
        <v>80</v>
      </c>
      <c r="D88" s="28" t="s">
        <v>470</v>
      </c>
      <c r="E88" s="50">
        <v>45253</v>
      </c>
      <c r="F88" s="30" t="s">
        <v>151</v>
      </c>
      <c r="G88" s="49" t="s">
        <v>471</v>
      </c>
      <c r="H88" s="55">
        <v>1910261735</v>
      </c>
      <c r="I88" s="51">
        <v>362949728</v>
      </c>
      <c r="J88" s="70">
        <v>2273211463</v>
      </c>
      <c r="K88" s="52" t="s">
        <v>44</v>
      </c>
      <c r="L88" s="35">
        <v>901775413</v>
      </c>
      <c r="M88" s="26" t="s">
        <v>146</v>
      </c>
      <c r="N88" s="30" t="s">
        <v>472</v>
      </c>
      <c r="O88" s="28" t="s">
        <v>39</v>
      </c>
      <c r="P88" s="6"/>
      <c r="Q88" s="36">
        <v>2273211463</v>
      </c>
      <c r="R88" s="17">
        <v>730</v>
      </c>
      <c r="S88" s="28" t="s">
        <v>39</v>
      </c>
      <c r="T88" s="37"/>
      <c r="U88" s="28" t="s">
        <v>39</v>
      </c>
      <c r="V88" s="50">
        <v>45253</v>
      </c>
      <c r="W88" s="50">
        <v>45983</v>
      </c>
      <c r="X88" s="53">
        <v>45983</v>
      </c>
      <c r="Y88" s="54" t="s">
        <v>40</v>
      </c>
      <c r="Z88" s="29"/>
      <c r="AA88" s="28" t="s">
        <v>473</v>
      </c>
      <c r="AB88" s="3">
        <v>0.53769999999999996</v>
      </c>
      <c r="AC88" s="3">
        <v>0.49080000000000001</v>
      </c>
      <c r="AD88" s="4">
        <v>1115728960</v>
      </c>
      <c r="AE88" s="10" t="s">
        <v>474</v>
      </c>
    </row>
    <row r="89" spans="1:31" ht="58" x14ac:dyDescent="0.35">
      <c r="A89" s="30" t="s">
        <v>65</v>
      </c>
      <c r="B89" s="26" t="s">
        <v>475</v>
      </c>
      <c r="C89" s="30" t="s">
        <v>32</v>
      </c>
      <c r="D89" s="28" t="s">
        <v>476</v>
      </c>
      <c r="E89" s="50">
        <v>45272</v>
      </c>
      <c r="F89" s="30" t="s">
        <v>34</v>
      </c>
      <c r="G89" s="49" t="s">
        <v>477</v>
      </c>
      <c r="H89" s="51">
        <v>248075018.48699999</v>
      </c>
      <c r="I89" s="51">
        <v>47134253.512500003</v>
      </c>
      <c r="J89" s="16">
        <v>295209272</v>
      </c>
      <c r="K89" s="52" t="s">
        <v>44</v>
      </c>
      <c r="L89" s="35">
        <v>891100247</v>
      </c>
      <c r="M89" s="26" t="s">
        <v>96</v>
      </c>
      <c r="N89" s="30" t="s">
        <v>478</v>
      </c>
      <c r="O89" s="28" t="s">
        <v>39</v>
      </c>
      <c r="P89" s="6"/>
      <c r="Q89" s="36">
        <v>295209272</v>
      </c>
      <c r="R89" s="17">
        <v>1095</v>
      </c>
      <c r="S89" s="28" t="s">
        <v>39</v>
      </c>
      <c r="T89" s="37"/>
      <c r="U89" s="28" t="s">
        <v>39</v>
      </c>
      <c r="V89" s="50">
        <v>45282</v>
      </c>
      <c r="W89" s="50">
        <v>46377</v>
      </c>
      <c r="X89" s="53">
        <v>46377</v>
      </c>
      <c r="Y89" s="54" t="s">
        <v>40</v>
      </c>
      <c r="Z89" s="29"/>
      <c r="AA89" s="28" t="s">
        <v>41</v>
      </c>
      <c r="AB89" s="3">
        <v>0.33329999999999999</v>
      </c>
      <c r="AC89" s="3">
        <v>0.30609999999999998</v>
      </c>
      <c r="AD89" s="4">
        <v>90363839</v>
      </c>
      <c r="AE89" s="10" t="s">
        <v>479</v>
      </c>
    </row>
    <row r="90" spans="1:31" ht="58" x14ac:dyDescent="0.35">
      <c r="A90" s="30" t="s">
        <v>119</v>
      </c>
      <c r="B90" s="26" t="s">
        <v>347</v>
      </c>
      <c r="C90" s="30" t="s">
        <v>32</v>
      </c>
      <c r="D90" s="28" t="s">
        <v>480</v>
      </c>
      <c r="E90" s="50">
        <v>45272</v>
      </c>
      <c r="F90" s="26" t="s">
        <v>50</v>
      </c>
      <c r="G90" s="49" t="s">
        <v>481</v>
      </c>
      <c r="H90" s="33">
        <v>378151260.50420171</v>
      </c>
      <c r="I90" s="33">
        <v>71848739.49579829</v>
      </c>
      <c r="J90" s="16">
        <v>450000000</v>
      </c>
      <c r="K90" s="52" t="s">
        <v>44</v>
      </c>
      <c r="L90" s="35">
        <v>900438988</v>
      </c>
      <c r="M90" s="26" t="s">
        <v>89</v>
      </c>
      <c r="N90" s="30" t="s">
        <v>482</v>
      </c>
      <c r="O90" s="28" t="s">
        <v>39</v>
      </c>
      <c r="P90" s="6"/>
      <c r="Q90" s="36">
        <v>450000000</v>
      </c>
      <c r="R90" s="17">
        <v>365</v>
      </c>
      <c r="S90" s="28" t="s">
        <v>38</v>
      </c>
      <c r="T90" s="37">
        <v>365</v>
      </c>
      <c r="U90" s="38" t="s">
        <v>39</v>
      </c>
      <c r="V90" s="50">
        <v>45272</v>
      </c>
      <c r="W90" s="50">
        <v>45637</v>
      </c>
      <c r="X90" s="53">
        <v>46002</v>
      </c>
      <c r="Y90" s="54" t="s">
        <v>40</v>
      </c>
      <c r="Z90" s="29"/>
      <c r="AA90" s="28" t="s">
        <v>31</v>
      </c>
      <c r="AB90" s="3">
        <v>0.88</v>
      </c>
      <c r="AC90" s="3">
        <v>0</v>
      </c>
      <c r="AD90" s="4">
        <v>9041816</v>
      </c>
      <c r="AE90" s="10" t="s">
        <v>483</v>
      </c>
    </row>
    <row r="91" spans="1:31" ht="29" x14ac:dyDescent="0.35">
      <c r="A91" s="30" t="s">
        <v>29</v>
      </c>
      <c r="B91" s="26" t="s">
        <v>457</v>
      </c>
      <c r="C91" s="30" t="s">
        <v>32</v>
      </c>
      <c r="D91" s="28" t="s">
        <v>486</v>
      </c>
      <c r="E91" s="50">
        <v>45281</v>
      </c>
      <c r="F91" s="26" t="s">
        <v>50</v>
      </c>
      <c r="G91" s="49" t="s">
        <v>487</v>
      </c>
      <c r="H91" s="33">
        <v>19260000</v>
      </c>
      <c r="I91" s="33">
        <v>3659400</v>
      </c>
      <c r="J91" s="16">
        <v>22919400</v>
      </c>
      <c r="K91" s="52" t="s">
        <v>44</v>
      </c>
      <c r="L91" s="35">
        <v>900066695</v>
      </c>
      <c r="M91" s="26" t="s">
        <v>89</v>
      </c>
      <c r="N91" s="30" t="s">
        <v>488</v>
      </c>
      <c r="O91" s="28" t="s">
        <v>39</v>
      </c>
      <c r="P91" s="6"/>
      <c r="Q91" s="36">
        <v>22919400</v>
      </c>
      <c r="R91" s="17">
        <v>1095</v>
      </c>
      <c r="S91" s="28" t="s">
        <v>39</v>
      </c>
      <c r="T91" s="37"/>
      <c r="U91" s="28" t="s">
        <v>39</v>
      </c>
      <c r="V91" s="50">
        <v>45281</v>
      </c>
      <c r="W91" s="50">
        <v>46376</v>
      </c>
      <c r="X91" s="53">
        <v>46376</v>
      </c>
      <c r="Y91" s="54" t="s">
        <v>40</v>
      </c>
      <c r="Z91" s="29"/>
      <c r="AA91" s="28" t="s">
        <v>192</v>
      </c>
      <c r="AB91" s="3">
        <v>0.34</v>
      </c>
      <c r="AC91" s="3">
        <v>0.39</v>
      </c>
      <c r="AD91" s="4">
        <v>8847650</v>
      </c>
      <c r="AE91" s="10" t="s">
        <v>489</v>
      </c>
    </row>
    <row r="92" spans="1:31" ht="43.5" x14ac:dyDescent="0.35">
      <c r="A92" s="30" t="s">
        <v>119</v>
      </c>
      <c r="B92" s="26" t="s">
        <v>120</v>
      </c>
      <c r="C92" s="30" t="s">
        <v>80</v>
      </c>
      <c r="D92" s="28" t="s">
        <v>490</v>
      </c>
      <c r="E92" s="50">
        <v>45281</v>
      </c>
      <c r="F92" s="26" t="s">
        <v>50</v>
      </c>
      <c r="G92" s="49" t="s">
        <v>491</v>
      </c>
      <c r="H92" s="55">
        <v>1589192045.3781514</v>
      </c>
      <c r="I92" s="51">
        <v>301946488.62184876</v>
      </c>
      <c r="J92" s="70">
        <v>1891138534.0000002</v>
      </c>
      <c r="K92" s="52" t="s">
        <v>44</v>
      </c>
      <c r="L92" s="35">
        <v>900272403</v>
      </c>
      <c r="M92" s="26" t="s">
        <v>63</v>
      </c>
      <c r="N92" s="30" t="s">
        <v>492</v>
      </c>
      <c r="O92" s="28" t="s">
        <v>39</v>
      </c>
      <c r="P92" s="6"/>
      <c r="Q92" s="36">
        <v>1891138534.0000002</v>
      </c>
      <c r="R92" s="17">
        <v>1095</v>
      </c>
      <c r="S92" s="28" t="s">
        <v>39</v>
      </c>
      <c r="T92" s="37"/>
      <c r="U92" s="28" t="s">
        <v>39</v>
      </c>
      <c r="V92" s="50">
        <v>45281</v>
      </c>
      <c r="W92" s="50">
        <v>46376</v>
      </c>
      <c r="X92" s="53">
        <v>46376</v>
      </c>
      <c r="Y92" s="54" t="s">
        <v>40</v>
      </c>
      <c r="Z92" s="29"/>
      <c r="AA92" s="28" t="s">
        <v>31</v>
      </c>
      <c r="AB92" s="3">
        <v>0.30499999999999999</v>
      </c>
      <c r="AC92" s="3">
        <v>0.1867</v>
      </c>
      <c r="AD92" s="4">
        <v>353069335</v>
      </c>
      <c r="AE92" s="10"/>
    </row>
    <row r="93" spans="1:31" ht="58" x14ac:dyDescent="0.35">
      <c r="A93" s="30" t="s">
        <v>29</v>
      </c>
      <c r="B93" s="26" t="s">
        <v>197</v>
      </c>
      <c r="C93" s="30" t="s">
        <v>32</v>
      </c>
      <c r="D93" s="28" t="s">
        <v>493</v>
      </c>
      <c r="E93" s="50">
        <v>45289</v>
      </c>
      <c r="F93" s="26" t="s">
        <v>50</v>
      </c>
      <c r="G93" s="49" t="s">
        <v>494</v>
      </c>
      <c r="H93" s="33">
        <v>322696245.3781513</v>
      </c>
      <c r="I93" s="33">
        <v>61312286.621848702</v>
      </c>
      <c r="J93" s="16">
        <v>384008532</v>
      </c>
      <c r="K93" s="52" t="s">
        <v>44</v>
      </c>
      <c r="L93" s="35">
        <v>800222753</v>
      </c>
      <c r="M93" s="26" t="s">
        <v>146</v>
      </c>
      <c r="N93" s="30" t="s">
        <v>495</v>
      </c>
      <c r="O93" s="28" t="s">
        <v>39</v>
      </c>
      <c r="P93" s="6"/>
      <c r="Q93" s="36">
        <v>384008532</v>
      </c>
      <c r="R93" s="17">
        <v>546</v>
      </c>
      <c r="S93" s="28" t="s">
        <v>39</v>
      </c>
      <c r="T93" s="37"/>
      <c r="U93" s="28" t="s">
        <v>39</v>
      </c>
      <c r="V93" s="50">
        <v>45292</v>
      </c>
      <c r="W93" s="50">
        <v>45838</v>
      </c>
      <c r="X93" s="53">
        <v>45838</v>
      </c>
      <c r="Y93" s="54" t="s">
        <v>40</v>
      </c>
      <c r="Z93" s="29"/>
      <c r="AA93" s="28" t="s">
        <v>399</v>
      </c>
      <c r="AB93" s="3">
        <v>0.67</v>
      </c>
      <c r="AC93" s="3">
        <v>0.67</v>
      </c>
      <c r="AD93" s="4">
        <v>210724301</v>
      </c>
      <c r="AE93" s="10" t="s">
        <v>496</v>
      </c>
    </row>
    <row r="94" spans="1:31" ht="43.5" x14ac:dyDescent="0.35">
      <c r="A94" s="30" t="s">
        <v>84</v>
      </c>
      <c r="B94" s="26" t="s">
        <v>221</v>
      </c>
      <c r="C94" s="30" t="s">
        <v>32</v>
      </c>
      <c r="D94" s="28" t="s">
        <v>497</v>
      </c>
      <c r="E94" s="50">
        <v>45282</v>
      </c>
      <c r="F94" s="26" t="s">
        <v>50</v>
      </c>
      <c r="G94" s="49" t="s">
        <v>498</v>
      </c>
      <c r="H94" s="33">
        <v>999592000.00840342</v>
      </c>
      <c r="I94" s="33">
        <v>189922480.00159666</v>
      </c>
      <c r="J94" s="16">
        <v>1189514480</v>
      </c>
      <c r="K94" s="52" t="s">
        <v>44</v>
      </c>
      <c r="L94" s="35">
        <v>900531376</v>
      </c>
      <c r="M94" s="26" t="s">
        <v>89</v>
      </c>
      <c r="N94" s="30" t="s">
        <v>228</v>
      </c>
      <c r="O94" s="28" t="s">
        <v>39</v>
      </c>
      <c r="P94" s="6"/>
      <c r="Q94" s="36">
        <v>1189514480</v>
      </c>
      <c r="R94" s="17">
        <v>1095</v>
      </c>
      <c r="S94" s="28" t="s">
        <v>39</v>
      </c>
      <c r="T94" s="37"/>
      <c r="U94" s="28" t="s">
        <v>39</v>
      </c>
      <c r="V94" s="50">
        <v>45282</v>
      </c>
      <c r="W94" s="50">
        <v>46377</v>
      </c>
      <c r="X94" s="53">
        <v>46377</v>
      </c>
      <c r="Y94" s="54" t="s">
        <v>40</v>
      </c>
      <c r="Z94" s="29"/>
      <c r="AA94" s="28" t="s">
        <v>220</v>
      </c>
      <c r="AB94" s="3">
        <v>0.36</v>
      </c>
      <c r="AC94" s="3">
        <v>0.33300000000000002</v>
      </c>
      <c r="AD94" s="4">
        <v>396504825</v>
      </c>
      <c r="AE94" s="10" t="s">
        <v>499</v>
      </c>
    </row>
    <row r="95" spans="1:31" ht="29" x14ac:dyDescent="0.35">
      <c r="A95" s="30" t="s">
        <v>101</v>
      </c>
      <c r="B95" s="26" t="s">
        <v>102</v>
      </c>
      <c r="C95" s="30" t="s">
        <v>32</v>
      </c>
      <c r="D95" s="28" t="s">
        <v>500</v>
      </c>
      <c r="E95" s="50">
        <v>45286</v>
      </c>
      <c r="F95" s="26" t="s">
        <v>50</v>
      </c>
      <c r="G95" s="49" t="s">
        <v>501</v>
      </c>
      <c r="H95" s="51">
        <v>35114002</v>
      </c>
      <c r="I95" s="51">
        <v>6671661</v>
      </c>
      <c r="J95" s="16">
        <v>41785663</v>
      </c>
      <c r="K95" s="52" t="s">
        <v>44</v>
      </c>
      <c r="L95" s="35">
        <v>900342562</v>
      </c>
      <c r="M95" s="26" t="s">
        <v>77</v>
      </c>
      <c r="N95" s="30" t="s">
        <v>502</v>
      </c>
      <c r="O95" s="28" t="s">
        <v>39</v>
      </c>
      <c r="P95" s="6"/>
      <c r="Q95" s="36">
        <v>41785663</v>
      </c>
      <c r="R95" s="17">
        <v>736</v>
      </c>
      <c r="S95" s="28" t="s">
        <v>39</v>
      </c>
      <c r="T95" s="37"/>
      <c r="U95" s="28" t="s">
        <v>39</v>
      </c>
      <c r="V95" s="50">
        <v>45286</v>
      </c>
      <c r="W95" s="50">
        <v>46022</v>
      </c>
      <c r="X95" s="53">
        <v>46022</v>
      </c>
      <c r="Y95" s="54" t="s">
        <v>40</v>
      </c>
      <c r="Z95" s="29"/>
      <c r="AA95" s="28" t="s">
        <v>503</v>
      </c>
      <c r="AB95" s="3">
        <v>0.5</v>
      </c>
      <c r="AC95" s="3">
        <v>0.31181355340732164</v>
      </c>
      <c r="AD95" s="4">
        <v>13029336.179999996</v>
      </c>
      <c r="AE95" s="10" t="s">
        <v>504</v>
      </c>
    </row>
    <row r="96" spans="1:31" ht="29" x14ac:dyDescent="0.35">
      <c r="A96" s="30" t="s">
        <v>208</v>
      </c>
      <c r="B96" s="26" t="s">
        <v>360</v>
      </c>
      <c r="C96" s="30" t="s">
        <v>32</v>
      </c>
      <c r="D96" s="28" t="s">
        <v>505</v>
      </c>
      <c r="E96" s="50">
        <v>45287</v>
      </c>
      <c r="F96" s="26" t="s">
        <v>50</v>
      </c>
      <c r="G96" s="49" t="s">
        <v>506</v>
      </c>
      <c r="H96" s="51">
        <v>13287857</v>
      </c>
      <c r="I96" s="51">
        <v>2524693</v>
      </c>
      <c r="J96" s="16">
        <v>15812550</v>
      </c>
      <c r="K96" s="52" t="s">
        <v>44</v>
      </c>
      <c r="L96" s="35">
        <v>830144759</v>
      </c>
      <c r="M96" s="26" t="s">
        <v>73</v>
      </c>
      <c r="N96" s="30" t="s">
        <v>507</v>
      </c>
      <c r="O96" s="28" t="s">
        <v>39</v>
      </c>
      <c r="P96" s="6"/>
      <c r="Q96" s="36">
        <v>15812550</v>
      </c>
      <c r="R96" s="17">
        <v>365</v>
      </c>
      <c r="S96" s="28" t="s">
        <v>39</v>
      </c>
      <c r="T96" s="37"/>
      <c r="U96" s="28" t="s">
        <v>39</v>
      </c>
      <c r="V96" s="50">
        <v>45301</v>
      </c>
      <c r="W96" s="50">
        <v>45666</v>
      </c>
      <c r="X96" s="53">
        <v>45666</v>
      </c>
      <c r="Y96" s="54" t="s">
        <v>78</v>
      </c>
      <c r="Z96" s="29">
        <v>45728</v>
      </c>
      <c r="AA96" s="28" t="s">
        <v>225</v>
      </c>
      <c r="AB96" s="3">
        <v>1</v>
      </c>
      <c r="AC96" s="3">
        <v>1</v>
      </c>
      <c r="AD96" s="4">
        <v>15809751</v>
      </c>
      <c r="AE96" s="10" t="s">
        <v>508</v>
      </c>
    </row>
    <row r="97" spans="1:31" ht="43.5" x14ac:dyDescent="0.35">
      <c r="A97" s="30" t="s">
        <v>84</v>
      </c>
      <c r="B97" s="26" t="s">
        <v>177</v>
      </c>
      <c r="C97" s="30" t="s">
        <v>32</v>
      </c>
      <c r="D97" s="28" t="s">
        <v>511</v>
      </c>
      <c r="E97" s="50">
        <v>45288</v>
      </c>
      <c r="F97" s="26" t="s">
        <v>50</v>
      </c>
      <c r="G97" s="49" t="s">
        <v>512</v>
      </c>
      <c r="H97" s="33">
        <v>1282784631.9327731</v>
      </c>
      <c r="I97" s="33">
        <v>243729080.06722689</v>
      </c>
      <c r="J97" s="16">
        <v>1526513712</v>
      </c>
      <c r="K97" s="52" t="s">
        <v>44</v>
      </c>
      <c r="L97" s="35">
        <v>900554898</v>
      </c>
      <c r="M97" s="26" t="s">
        <v>52</v>
      </c>
      <c r="N97" s="30" t="s">
        <v>513</v>
      </c>
      <c r="O97" s="28" t="s">
        <v>39</v>
      </c>
      <c r="P97" s="6"/>
      <c r="Q97" s="36">
        <v>1526513712</v>
      </c>
      <c r="R97" s="17">
        <v>730</v>
      </c>
      <c r="S97" s="28" t="s">
        <v>39</v>
      </c>
      <c r="T97" s="37"/>
      <c r="U97" s="28" t="s">
        <v>39</v>
      </c>
      <c r="V97" s="50">
        <v>45288</v>
      </c>
      <c r="W97" s="50">
        <v>46018</v>
      </c>
      <c r="X97" s="53">
        <v>46018</v>
      </c>
      <c r="Y97" s="54" t="s">
        <v>40</v>
      </c>
      <c r="Z97" s="29"/>
      <c r="AA97" s="28" t="s">
        <v>514</v>
      </c>
      <c r="AB97" s="3">
        <v>0.42</v>
      </c>
      <c r="AC97" s="3">
        <v>0.378</v>
      </c>
      <c r="AD97" s="4">
        <v>576782709</v>
      </c>
      <c r="AE97" s="10" t="s">
        <v>515</v>
      </c>
    </row>
    <row r="98" spans="1:31" ht="43.5" x14ac:dyDescent="0.35">
      <c r="A98" s="30" t="s">
        <v>84</v>
      </c>
      <c r="B98" s="26" t="s">
        <v>221</v>
      </c>
      <c r="C98" s="30" t="s">
        <v>32</v>
      </c>
      <c r="D98" s="28" t="s">
        <v>516</v>
      </c>
      <c r="E98" s="50">
        <v>45289</v>
      </c>
      <c r="F98" s="26" t="s">
        <v>50</v>
      </c>
      <c r="G98" s="49" t="s">
        <v>517</v>
      </c>
      <c r="H98" s="33">
        <v>1982295600</v>
      </c>
      <c r="I98" s="33">
        <v>376636164</v>
      </c>
      <c r="J98" s="16">
        <v>2358931764</v>
      </c>
      <c r="K98" s="52" t="s">
        <v>44</v>
      </c>
      <c r="L98" s="35">
        <v>900554898</v>
      </c>
      <c r="M98" s="26" t="s">
        <v>52</v>
      </c>
      <c r="N98" s="30" t="s">
        <v>513</v>
      </c>
      <c r="O98" s="28" t="s">
        <v>39</v>
      </c>
      <c r="P98" s="6"/>
      <c r="Q98" s="36">
        <v>2358931764</v>
      </c>
      <c r="R98" s="17">
        <v>730</v>
      </c>
      <c r="S98" s="28" t="s">
        <v>39</v>
      </c>
      <c r="T98" s="37"/>
      <c r="U98" s="28" t="s">
        <v>39</v>
      </c>
      <c r="V98" s="50">
        <v>45289</v>
      </c>
      <c r="W98" s="50">
        <v>46019</v>
      </c>
      <c r="X98" s="53">
        <v>46019</v>
      </c>
      <c r="Y98" s="54" t="s">
        <v>40</v>
      </c>
      <c r="Z98" s="29"/>
      <c r="AA98" s="28" t="s">
        <v>220</v>
      </c>
      <c r="AB98" s="3">
        <v>0.49930000000000002</v>
      </c>
      <c r="AC98" s="3">
        <v>0.442</v>
      </c>
      <c r="AD98" s="4">
        <v>1053628733</v>
      </c>
      <c r="AE98" s="10" t="s">
        <v>518</v>
      </c>
    </row>
    <row r="99" spans="1:31" ht="29" x14ac:dyDescent="0.35">
      <c r="A99" s="30" t="s">
        <v>29</v>
      </c>
      <c r="B99" s="26" t="s">
        <v>457</v>
      </c>
      <c r="C99" s="30" t="s">
        <v>32</v>
      </c>
      <c r="D99" s="60" t="s">
        <v>523</v>
      </c>
      <c r="E99" s="50">
        <v>45296</v>
      </c>
      <c r="F99" s="26" t="s">
        <v>50</v>
      </c>
      <c r="G99" s="49" t="s">
        <v>524</v>
      </c>
      <c r="H99" s="55">
        <v>43742859</v>
      </c>
      <c r="I99" s="51">
        <v>8311143</v>
      </c>
      <c r="J99" s="16">
        <v>52054002</v>
      </c>
      <c r="K99" s="52" t="s">
        <v>36</v>
      </c>
      <c r="L99" s="35">
        <v>51933924</v>
      </c>
      <c r="M99" s="26"/>
      <c r="N99" s="30" t="s">
        <v>525</v>
      </c>
      <c r="O99" s="28" t="s">
        <v>39</v>
      </c>
      <c r="P99" s="6"/>
      <c r="Q99" s="36">
        <v>52054002</v>
      </c>
      <c r="R99" s="17">
        <v>1096</v>
      </c>
      <c r="S99" s="28" t="s">
        <v>39</v>
      </c>
      <c r="T99" s="37"/>
      <c r="U99" s="28" t="s">
        <v>39</v>
      </c>
      <c r="V99" s="50">
        <v>45296</v>
      </c>
      <c r="W99" s="50">
        <v>46392</v>
      </c>
      <c r="X99" s="53">
        <v>46392</v>
      </c>
      <c r="Y99" s="54" t="s">
        <v>40</v>
      </c>
      <c r="Z99" s="29"/>
      <c r="AA99" s="28" t="s">
        <v>455</v>
      </c>
      <c r="AB99" s="3">
        <v>0.36</v>
      </c>
      <c r="AC99" s="3">
        <v>0.11</v>
      </c>
      <c r="AD99" s="4">
        <v>5526003</v>
      </c>
      <c r="AE99" s="10" t="s">
        <v>526</v>
      </c>
    </row>
    <row r="100" spans="1:31" ht="29" x14ac:dyDescent="0.35">
      <c r="A100" s="30" t="s">
        <v>208</v>
      </c>
      <c r="B100" s="26" t="s">
        <v>360</v>
      </c>
      <c r="C100" s="30" t="s">
        <v>32</v>
      </c>
      <c r="D100" s="60" t="s">
        <v>527</v>
      </c>
      <c r="E100" s="50">
        <v>45308</v>
      </c>
      <c r="F100" s="26" t="s">
        <v>50</v>
      </c>
      <c r="G100" s="49" t="s">
        <v>528</v>
      </c>
      <c r="H100" s="33">
        <v>222274251</v>
      </c>
      <c r="I100" s="33">
        <v>42232108</v>
      </c>
      <c r="J100" s="16">
        <v>264506359</v>
      </c>
      <c r="K100" s="52" t="s">
        <v>44</v>
      </c>
      <c r="L100" s="35">
        <v>830017209</v>
      </c>
      <c r="M100" s="26" t="s">
        <v>99</v>
      </c>
      <c r="N100" s="30" t="s">
        <v>529</v>
      </c>
      <c r="O100" s="28" t="s">
        <v>39</v>
      </c>
      <c r="P100" s="6"/>
      <c r="Q100" s="36">
        <v>264506359</v>
      </c>
      <c r="R100" s="17">
        <v>731</v>
      </c>
      <c r="S100" s="28" t="s">
        <v>39</v>
      </c>
      <c r="T100" s="37"/>
      <c r="U100" s="28" t="s">
        <v>39</v>
      </c>
      <c r="V100" s="50">
        <v>45308</v>
      </c>
      <c r="W100" s="50">
        <v>46039</v>
      </c>
      <c r="X100" s="53">
        <v>46039</v>
      </c>
      <c r="Y100" s="54" t="s">
        <v>40</v>
      </c>
      <c r="Z100" s="29"/>
      <c r="AA100" s="28" t="s">
        <v>530</v>
      </c>
      <c r="AB100" s="3">
        <v>0.5</v>
      </c>
      <c r="AC100" s="3">
        <v>0.46</v>
      </c>
      <c r="AD100" s="4">
        <v>123605300</v>
      </c>
      <c r="AE100" s="10"/>
    </row>
    <row r="101" spans="1:31" ht="29" x14ac:dyDescent="0.35">
      <c r="A101" s="30" t="s">
        <v>29</v>
      </c>
      <c r="B101" s="26" t="s">
        <v>457</v>
      </c>
      <c r="C101" s="30" t="s">
        <v>32</v>
      </c>
      <c r="D101" s="60" t="s">
        <v>534</v>
      </c>
      <c r="E101" s="50">
        <v>45309</v>
      </c>
      <c r="F101" s="26" t="s">
        <v>50</v>
      </c>
      <c r="G101" s="49" t="s">
        <v>535</v>
      </c>
      <c r="H101" s="33">
        <v>14142495</v>
      </c>
      <c r="I101" s="33">
        <v>2687074</v>
      </c>
      <c r="J101" s="16">
        <v>16829569</v>
      </c>
      <c r="K101" s="52" t="s">
        <v>44</v>
      </c>
      <c r="L101" s="35">
        <v>900455314</v>
      </c>
      <c r="M101" s="26" t="s">
        <v>45</v>
      </c>
      <c r="N101" s="30" t="s">
        <v>536</v>
      </c>
      <c r="O101" s="28" t="s">
        <v>39</v>
      </c>
      <c r="P101" s="6"/>
      <c r="Q101" s="36">
        <v>16829569</v>
      </c>
      <c r="R101" s="17">
        <v>1078</v>
      </c>
      <c r="S101" s="28" t="s">
        <v>39</v>
      </c>
      <c r="T101" s="37"/>
      <c r="U101" s="28" t="s">
        <v>39</v>
      </c>
      <c r="V101" s="50">
        <v>45309</v>
      </c>
      <c r="W101" s="50">
        <v>46387</v>
      </c>
      <c r="X101" s="53">
        <v>46387</v>
      </c>
      <c r="Y101" s="54" t="s">
        <v>40</v>
      </c>
      <c r="Z101" s="29"/>
      <c r="AA101" s="28" t="s">
        <v>537</v>
      </c>
      <c r="AB101" s="3">
        <v>0.32</v>
      </c>
      <c r="AC101" s="3">
        <v>0.26</v>
      </c>
      <c r="AD101" s="4">
        <v>4400000</v>
      </c>
      <c r="AE101" s="10" t="s">
        <v>538</v>
      </c>
    </row>
    <row r="102" spans="1:31" ht="43.5" x14ac:dyDescent="0.35">
      <c r="A102" s="30" t="s">
        <v>208</v>
      </c>
      <c r="B102" s="26" t="s">
        <v>360</v>
      </c>
      <c r="C102" s="30" t="s">
        <v>32</v>
      </c>
      <c r="D102" s="60" t="s">
        <v>539</v>
      </c>
      <c r="E102" s="50">
        <v>45320</v>
      </c>
      <c r="F102" s="26" t="s">
        <v>50</v>
      </c>
      <c r="G102" s="49" t="s">
        <v>540</v>
      </c>
      <c r="H102" s="33">
        <v>37128000</v>
      </c>
      <c r="I102" s="33">
        <v>7054320</v>
      </c>
      <c r="J102" s="16">
        <v>44182320</v>
      </c>
      <c r="K102" s="52" t="s">
        <v>44</v>
      </c>
      <c r="L102" s="35">
        <v>830099102</v>
      </c>
      <c r="M102" s="26" t="s">
        <v>77</v>
      </c>
      <c r="N102" s="30" t="s">
        <v>541</v>
      </c>
      <c r="O102" s="28" t="s">
        <v>39</v>
      </c>
      <c r="P102" s="6"/>
      <c r="Q102" s="36">
        <v>44182320</v>
      </c>
      <c r="R102" s="17">
        <v>365</v>
      </c>
      <c r="S102" s="28" t="s">
        <v>39</v>
      </c>
      <c r="T102" s="37"/>
      <c r="U102" s="28" t="s">
        <v>39</v>
      </c>
      <c r="V102" s="50">
        <v>45334</v>
      </c>
      <c r="W102" s="50">
        <v>45699</v>
      </c>
      <c r="X102" s="53">
        <v>45699</v>
      </c>
      <c r="Y102" s="54" t="s">
        <v>82</v>
      </c>
      <c r="Z102" s="29"/>
      <c r="AA102" s="28" t="s">
        <v>83</v>
      </c>
      <c r="AB102" s="3">
        <v>1</v>
      </c>
      <c r="AC102" s="3">
        <v>0.53</v>
      </c>
      <c r="AD102" s="4">
        <v>23239050</v>
      </c>
      <c r="AE102" s="10" t="s">
        <v>542</v>
      </c>
    </row>
    <row r="103" spans="1:31" ht="29" x14ac:dyDescent="0.35">
      <c r="A103" s="30" t="s">
        <v>75</v>
      </c>
      <c r="B103" s="26" t="s">
        <v>270</v>
      </c>
      <c r="C103" s="30" t="s">
        <v>32</v>
      </c>
      <c r="D103" s="60" t="s">
        <v>546</v>
      </c>
      <c r="E103" s="50">
        <v>45324</v>
      </c>
      <c r="F103" s="26" t="s">
        <v>50</v>
      </c>
      <c r="G103" s="49" t="s">
        <v>547</v>
      </c>
      <c r="H103" s="33">
        <v>25000000</v>
      </c>
      <c r="I103" s="33">
        <v>4750000</v>
      </c>
      <c r="J103" s="16">
        <v>29750000</v>
      </c>
      <c r="K103" s="52" t="s">
        <v>44</v>
      </c>
      <c r="L103" s="35">
        <v>900083625</v>
      </c>
      <c r="M103" s="26" t="s">
        <v>160</v>
      </c>
      <c r="N103" s="30" t="s">
        <v>271</v>
      </c>
      <c r="O103" s="28" t="s">
        <v>39</v>
      </c>
      <c r="P103" s="6"/>
      <c r="Q103" s="36">
        <v>29750000</v>
      </c>
      <c r="R103" s="17">
        <v>365</v>
      </c>
      <c r="S103" s="28" t="s">
        <v>39</v>
      </c>
      <c r="T103" s="37"/>
      <c r="U103" s="28" t="s">
        <v>39</v>
      </c>
      <c r="V103" s="50">
        <v>45324</v>
      </c>
      <c r="W103" s="50">
        <v>45689</v>
      </c>
      <c r="X103" s="53">
        <v>45689</v>
      </c>
      <c r="Y103" s="54" t="s">
        <v>78</v>
      </c>
      <c r="Z103" s="29">
        <v>45715</v>
      </c>
      <c r="AA103" s="28" t="s">
        <v>272</v>
      </c>
      <c r="AB103" s="3">
        <v>1</v>
      </c>
      <c r="AC103" s="3">
        <v>0.436</v>
      </c>
      <c r="AD103" s="4">
        <v>12970376</v>
      </c>
      <c r="AE103" s="10" t="s">
        <v>548</v>
      </c>
    </row>
    <row r="104" spans="1:31" ht="43.5" x14ac:dyDescent="0.35">
      <c r="A104" s="30" t="s">
        <v>65</v>
      </c>
      <c r="B104" s="26" t="s">
        <v>549</v>
      </c>
      <c r="C104" s="26" t="s">
        <v>48</v>
      </c>
      <c r="D104" s="60" t="s">
        <v>550</v>
      </c>
      <c r="E104" s="50">
        <v>45328</v>
      </c>
      <c r="F104" s="26" t="s">
        <v>50</v>
      </c>
      <c r="G104" s="49" t="s">
        <v>551</v>
      </c>
      <c r="H104" s="55">
        <v>245806496</v>
      </c>
      <c r="I104" s="51">
        <v>46703234</v>
      </c>
      <c r="J104" s="70">
        <v>292509730</v>
      </c>
      <c r="K104" s="52" t="s">
        <v>44</v>
      </c>
      <c r="L104" s="35">
        <v>900068916</v>
      </c>
      <c r="M104" s="26" t="s">
        <v>52</v>
      </c>
      <c r="N104" s="30" t="s">
        <v>552</v>
      </c>
      <c r="O104" s="28" t="s">
        <v>38</v>
      </c>
      <c r="P104" s="6">
        <v>210630000</v>
      </c>
      <c r="Q104" s="36">
        <v>503139730</v>
      </c>
      <c r="R104" s="17">
        <v>326</v>
      </c>
      <c r="S104" s="28" t="s">
        <v>38</v>
      </c>
      <c r="T104" s="37">
        <v>151</v>
      </c>
      <c r="U104" s="38" t="s">
        <v>39</v>
      </c>
      <c r="V104" s="50">
        <v>45331</v>
      </c>
      <c r="W104" s="50">
        <v>45657</v>
      </c>
      <c r="X104" s="53">
        <v>45808</v>
      </c>
      <c r="Y104" s="54" t="s">
        <v>40</v>
      </c>
      <c r="Z104" s="29"/>
      <c r="AA104" s="28" t="s">
        <v>553</v>
      </c>
      <c r="AB104" s="3">
        <v>1</v>
      </c>
      <c r="AC104" s="3">
        <v>0.99719999999999998</v>
      </c>
      <c r="AD104" s="4">
        <v>335592750</v>
      </c>
      <c r="AE104" s="10" t="s">
        <v>554</v>
      </c>
    </row>
    <row r="105" spans="1:31" ht="43.5" x14ac:dyDescent="0.35">
      <c r="A105" s="30" t="s">
        <v>84</v>
      </c>
      <c r="B105" s="26" t="s">
        <v>85</v>
      </c>
      <c r="C105" s="30" t="s">
        <v>32</v>
      </c>
      <c r="D105" s="60" t="s">
        <v>558</v>
      </c>
      <c r="E105" s="50">
        <v>45356</v>
      </c>
      <c r="F105" s="26" t="s">
        <v>50</v>
      </c>
      <c r="G105" s="49" t="s">
        <v>559</v>
      </c>
      <c r="H105" s="33">
        <v>42051600</v>
      </c>
      <c r="I105" s="33">
        <v>7989804</v>
      </c>
      <c r="J105" s="16">
        <v>50041404</v>
      </c>
      <c r="K105" s="52" t="s">
        <v>44</v>
      </c>
      <c r="L105" s="35">
        <v>899999115</v>
      </c>
      <c r="M105" s="26" t="s">
        <v>99</v>
      </c>
      <c r="N105" s="30" t="s">
        <v>560</v>
      </c>
      <c r="O105" s="28" t="s">
        <v>39</v>
      </c>
      <c r="P105" s="6"/>
      <c r="Q105" s="36">
        <v>50041404</v>
      </c>
      <c r="R105" s="17">
        <v>1094</v>
      </c>
      <c r="S105" s="28" t="s">
        <v>39</v>
      </c>
      <c r="T105" s="37"/>
      <c r="U105" s="28" t="s">
        <v>39</v>
      </c>
      <c r="V105" s="50">
        <v>45411</v>
      </c>
      <c r="W105" s="50">
        <v>46505</v>
      </c>
      <c r="X105" s="53">
        <v>46505</v>
      </c>
      <c r="Y105" s="54" t="s">
        <v>40</v>
      </c>
      <c r="Z105" s="29"/>
      <c r="AA105" s="46" t="s">
        <v>143</v>
      </c>
      <c r="AB105" s="3">
        <v>0.22</v>
      </c>
      <c r="AC105" s="3">
        <v>0</v>
      </c>
      <c r="AD105" s="4">
        <v>0</v>
      </c>
      <c r="AE105" s="10" t="s">
        <v>561</v>
      </c>
    </row>
    <row r="106" spans="1:31" ht="43.5" x14ac:dyDescent="0.35">
      <c r="A106" s="30" t="s">
        <v>75</v>
      </c>
      <c r="B106" s="26" t="s">
        <v>257</v>
      </c>
      <c r="C106" s="30" t="s">
        <v>32</v>
      </c>
      <c r="D106" s="60" t="s">
        <v>562</v>
      </c>
      <c r="E106" s="50">
        <v>45336</v>
      </c>
      <c r="F106" s="26" t="s">
        <v>50</v>
      </c>
      <c r="G106" s="49" t="s">
        <v>563</v>
      </c>
      <c r="H106" s="55">
        <v>1253781</v>
      </c>
      <c r="I106" s="51">
        <v>238218</v>
      </c>
      <c r="J106" s="70">
        <v>1491999</v>
      </c>
      <c r="K106" s="52" t="s">
        <v>44</v>
      </c>
      <c r="L106" s="35">
        <v>900565863</v>
      </c>
      <c r="M106" s="26" t="s">
        <v>52</v>
      </c>
      <c r="N106" s="30" t="s">
        <v>564</v>
      </c>
      <c r="O106" s="28" t="s">
        <v>39</v>
      </c>
      <c r="P106" s="6"/>
      <c r="Q106" s="36">
        <v>1491999</v>
      </c>
      <c r="R106" s="17">
        <v>365</v>
      </c>
      <c r="S106" s="28" t="s">
        <v>39</v>
      </c>
      <c r="T106" s="37"/>
      <c r="U106" s="28" t="s">
        <v>39</v>
      </c>
      <c r="V106" s="50">
        <v>45336</v>
      </c>
      <c r="W106" s="50">
        <v>45701</v>
      </c>
      <c r="X106" s="53">
        <v>45701</v>
      </c>
      <c r="Y106" s="54" t="s">
        <v>40</v>
      </c>
      <c r="Z106" s="29"/>
      <c r="AA106" s="28" t="s">
        <v>225</v>
      </c>
      <c r="AB106" s="3">
        <v>0</v>
      </c>
      <c r="AC106" s="3">
        <v>0</v>
      </c>
      <c r="AD106" s="4">
        <v>1253781</v>
      </c>
      <c r="AE106" s="10" t="s">
        <v>565</v>
      </c>
    </row>
    <row r="107" spans="1:31" ht="29" x14ac:dyDescent="0.35">
      <c r="A107" s="30" t="s">
        <v>29</v>
      </c>
      <c r="B107" s="26" t="s">
        <v>457</v>
      </c>
      <c r="C107" s="30" t="s">
        <v>568</v>
      </c>
      <c r="D107" s="60" t="s">
        <v>569</v>
      </c>
      <c r="E107" s="50">
        <v>45351</v>
      </c>
      <c r="F107" s="26" t="s">
        <v>50</v>
      </c>
      <c r="G107" s="49" t="s">
        <v>570</v>
      </c>
      <c r="H107" s="33">
        <v>1125126</v>
      </c>
      <c r="I107" s="33">
        <v>213774</v>
      </c>
      <c r="J107" s="16">
        <v>1338900</v>
      </c>
      <c r="K107" s="52" t="s">
        <v>44</v>
      </c>
      <c r="L107" s="35">
        <v>901017183</v>
      </c>
      <c r="M107" s="26" t="s">
        <v>146</v>
      </c>
      <c r="N107" s="30" t="s">
        <v>291</v>
      </c>
      <c r="O107" s="28" t="s">
        <v>39</v>
      </c>
      <c r="P107" s="6"/>
      <c r="Q107" s="36">
        <v>1338900</v>
      </c>
      <c r="R107" s="17">
        <v>730</v>
      </c>
      <c r="S107" s="28" t="s">
        <v>39</v>
      </c>
      <c r="T107" s="37"/>
      <c r="U107" s="28" t="s">
        <v>39</v>
      </c>
      <c r="V107" s="50">
        <v>45351</v>
      </c>
      <c r="W107" s="50">
        <v>46081</v>
      </c>
      <c r="X107" s="53">
        <v>46081</v>
      </c>
      <c r="Y107" s="54" t="s">
        <v>40</v>
      </c>
      <c r="Z107" s="29"/>
      <c r="AA107" s="28" t="s">
        <v>225</v>
      </c>
      <c r="AB107" s="3">
        <v>0.42</v>
      </c>
      <c r="AC107" s="3">
        <v>1</v>
      </c>
      <c r="AD107" s="4">
        <v>1338900</v>
      </c>
      <c r="AE107" s="10" t="s">
        <v>571</v>
      </c>
    </row>
    <row r="108" spans="1:31" ht="43.5" x14ac:dyDescent="0.35">
      <c r="A108" s="30" t="s">
        <v>84</v>
      </c>
      <c r="B108" s="26" t="s">
        <v>85</v>
      </c>
      <c r="C108" s="26" t="s">
        <v>48</v>
      </c>
      <c r="D108" s="60" t="s">
        <v>572</v>
      </c>
      <c r="E108" s="50">
        <v>45366</v>
      </c>
      <c r="F108" s="26" t="s">
        <v>50</v>
      </c>
      <c r="G108" s="49" t="s">
        <v>573</v>
      </c>
      <c r="H108" s="33">
        <v>247675507.56</v>
      </c>
      <c r="I108" s="33">
        <v>47058346.436400004</v>
      </c>
      <c r="J108" s="16">
        <v>294733854</v>
      </c>
      <c r="K108" s="52" t="s">
        <v>44</v>
      </c>
      <c r="L108" s="35">
        <v>800079939</v>
      </c>
      <c r="M108" s="26" t="s">
        <v>146</v>
      </c>
      <c r="N108" s="30" t="s">
        <v>574</v>
      </c>
      <c r="O108" s="28" t="s">
        <v>38</v>
      </c>
      <c r="P108" s="6">
        <v>43232700</v>
      </c>
      <c r="Q108" s="36">
        <v>337966554</v>
      </c>
      <c r="R108" s="17">
        <v>1094</v>
      </c>
      <c r="S108" s="28" t="s">
        <v>39</v>
      </c>
      <c r="T108" s="37"/>
      <c r="U108" s="28" t="s">
        <v>39</v>
      </c>
      <c r="V108" s="50">
        <v>45407</v>
      </c>
      <c r="W108" s="50">
        <v>46501</v>
      </c>
      <c r="X108" s="53">
        <v>46501</v>
      </c>
      <c r="Y108" s="54" t="s">
        <v>40</v>
      </c>
      <c r="Z108" s="29"/>
      <c r="AA108" s="28" t="s">
        <v>229</v>
      </c>
      <c r="AB108" s="3">
        <v>0.22</v>
      </c>
      <c r="AC108" s="3">
        <v>0.54</v>
      </c>
      <c r="AD108" s="4">
        <v>183690502</v>
      </c>
      <c r="AE108" s="10" t="s">
        <v>575</v>
      </c>
    </row>
    <row r="109" spans="1:31" ht="29" x14ac:dyDescent="0.35">
      <c r="A109" s="30" t="s">
        <v>29</v>
      </c>
      <c r="B109" s="26" t="s">
        <v>166</v>
      </c>
      <c r="C109" s="30" t="s">
        <v>32</v>
      </c>
      <c r="D109" s="60" t="s">
        <v>576</v>
      </c>
      <c r="E109" s="50">
        <v>45369</v>
      </c>
      <c r="F109" s="26" t="s">
        <v>50</v>
      </c>
      <c r="G109" s="49" t="s">
        <v>577</v>
      </c>
      <c r="H109" s="20">
        <v>1605906000</v>
      </c>
      <c r="I109" s="51">
        <v>0</v>
      </c>
      <c r="J109" s="16">
        <v>1605906000</v>
      </c>
      <c r="K109" s="52" t="s">
        <v>44</v>
      </c>
      <c r="L109" s="35">
        <v>860069265</v>
      </c>
      <c r="M109" s="26" t="s">
        <v>146</v>
      </c>
      <c r="N109" s="30" t="s">
        <v>578</v>
      </c>
      <c r="O109" s="28" t="s">
        <v>39</v>
      </c>
      <c r="P109" s="6"/>
      <c r="Q109" s="36">
        <v>1605906000</v>
      </c>
      <c r="R109" s="17">
        <v>1096</v>
      </c>
      <c r="S109" s="28" t="s">
        <v>39</v>
      </c>
      <c r="T109" s="37"/>
      <c r="U109" s="28" t="s">
        <v>39</v>
      </c>
      <c r="V109" s="50">
        <v>45407</v>
      </c>
      <c r="W109" s="50">
        <v>46503</v>
      </c>
      <c r="X109" s="53">
        <v>46503</v>
      </c>
      <c r="Y109" s="54" t="s">
        <v>40</v>
      </c>
      <c r="Z109" s="29"/>
      <c r="AA109" s="28" t="s">
        <v>31</v>
      </c>
      <c r="AB109" s="3">
        <v>0.23</v>
      </c>
      <c r="AC109" s="3">
        <v>0</v>
      </c>
      <c r="AD109" s="4">
        <v>0</v>
      </c>
      <c r="AE109" s="10" t="s">
        <v>579</v>
      </c>
    </row>
    <row r="110" spans="1:31" ht="29" x14ac:dyDescent="0.35">
      <c r="A110" s="30" t="s">
        <v>29</v>
      </c>
      <c r="B110" s="26" t="s">
        <v>457</v>
      </c>
      <c r="C110" s="30" t="s">
        <v>568</v>
      </c>
      <c r="D110" s="60" t="s">
        <v>584</v>
      </c>
      <c r="E110" s="50">
        <v>45390</v>
      </c>
      <c r="F110" s="26" t="s">
        <v>50</v>
      </c>
      <c r="G110" s="49" t="s">
        <v>585</v>
      </c>
      <c r="H110" s="55">
        <v>602800</v>
      </c>
      <c r="I110" s="51">
        <v>0</v>
      </c>
      <c r="J110" s="6">
        <v>602800</v>
      </c>
      <c r="K110" s="52" t="s">
        <v>44</v>
      </c>
      <c r="L110" s="35">
        <v>900228799</v>
      </c>
      <c r="M110" s="26" t="s">
        <v>73</v>
      </c>
      <c r="N110" s="30" t="s">
        <v>586</v>
      </c>
      <c r="O110" s="28" t="s">
        <v>39</v>
      </c>
      <c r="P110" s="6"/>
      <c r="Q110" s="36">
        <v>602800</v>
      </c>
      <c r="R110" s="17">
        <v>365</v>
      </c>
      <c r="S110" s="28" t="s">
        <v>39</v>
      </c>
      <c r="T110" s="37"/>
      <c r="U110" s="28" t="s">
        <v>39</v>
      </c>
      <c r="V110" s="50">
        <v>45390</v>
      </c>
      <c r="W110" s="50">
        <v>45755</v>
      </c>
      <c r="X110" s="53">
        <v>45755</v>
      </c>
      <c r="Y110" s="54" t="s">
        <v>40</v>
      </c>
      <c r="Z110" s="29"/>
      <c r="AA110" s="28" t="s">
        <v>225</v>
      </c>
      <c r="AB110" s="3">
        <v>0.8</v>
      </c>
      <c r="AC110" s="3">
        <v>1</v>
      </c>
      <c r="AD110" s="4">
        <v>602800</v>
      </c>
      <c r="AE110" s="10" t="s">
        <v>587</v>
      </c>
    </row>
    <row r="111" spans="1:31" ht="29" x14ac:dyDescent="0.35">
      <c r="A111" s="30" t="s">
        <v>65</v>
      </c>
      <c r="B111" s="26" t="s">
        <v>509</v>
      </c>
      <c r="C111" s="30" t="s">
        <v>32</v>
      </c>
      <c r="D111" s="60" t="s">
        <v>589</v>
      </c>
      <c r="E111" s="50">
        <v>45387</v>
      </c>
      <c r="F111" s="26" t="s">
        <v>50</v>
      </c>
      <c r="G111" s="49" t="s">
        <v>590</v>
      </c>
      <c r="H111" s="51">
        <v>113719400</v>
      </c>
      <c r="I111" s="51">
        <v>21606686</v>
      </c>
      <c r="J111" s="6">
        <v>135326086</v>
      </c>
      <c r="K111" s="52" t="s">
        <v>44</v>
      </c>
      <c r="L111" s="35">
        <v>900805096</v>
      </c>
      <c r="M111" s="26" t="s">
        <v>89</v>
      </c>
      <c r="N111" s="30" t="s">
        <v>591</v>
      </c>
      <c r="O111" s="28" t="s">
        <v>38</v>
      </c>
      <c r="P111" s="6">
        <v>18421200</v>
      </c>
      <c r="Q111" s="36">
        <v>153747286</v>
      </c>
      <c r="R111" s="17">
        <v>365</v>
      </c>
      <c r="S111" s="28" t="s">
        <v>39</v>
      </c>
      <c r="T111" s="37"/>
      <c r="U111" s="28" t="s">
        <v>39</v>
      </c>
      <c r="V111" s="50">
        <v>45387</v>
      </c>
      <c r="W111" s="50">
        <v>45752</v>
      </c>
      <c r="X111" s="53">
        <v>45752</v>
      </c>
      <c r="Y111" s="54" t="s">
        <v>40</v>
      </c>
      <c r="Z111" s="29"/>
      <c r="AA111" s="28" t="s">
        <v>112</v>
      </c>
      <c r="AB111" s="3">
        <v>0</v>
      </c>
      <c r="AC111" s="3">
        <v>0</v>
      </c>
      <c r="AD111" s="4">
        <v>0</v>
      </c>
      <c r="AE111" s="10" t="s">
        <v>592</v>
      </c>
    </row>
    <row r="112" spans="1:31" ht="29" x14ac:dyDescent="0.35">
      <c r="A112" s="30" t="s">
        <v>180</v>
      </c>
      <c r="B112" s="26" t="s">
        <v>290</v>
      </c>
      <c r="C112" s="30" t="s">
        <v>32</v>
      </c>
      <c r="D112" s="60" t="s">
        <v>593</v>
      </c>
      <c r="E112" s="50">
        <v>45390</v>
      </c>
      <c r="F112" s="26" t="s">
        <v>50</v>
      </c>
      <c r="G112" s="49" t="s">
        <v>594</v>
      </c>
      <c r="H112" s="20">
        <v>178500000</v>
      </c>
      <c r="I112" s="51">
        <v>0</v>
      </c>
      <c r="J112" s="6">
        <v>178500000</v>
      </c>
      <c r="K112" s="52" t="s">
        <v>44</v>
      </c>
      <c r="L112" s="35">
        <v>901439853</v>
      </c>
      <c r="M112" s="26" t="s">
        <v>77</v>
      </c>
      <c r="N112" s="30" t="s">
        <v>595</v>
      </c>
      <c r="O112" s="28" t="s">
        <v>39</v>
      </c>
      <c r="P112" s="6"/>
      <c r="Q112" s="36">
        <v>178500000</v>
      </c>
      <c r="R112" s="17">
        <v>364</v>
      </c>
      <c r="S112" s="28" t="s">
        <v>39</v>
      </c>
      <c r="T112" s="37"/>
      <c r="U112" s="28" t="s">
        <v>39</v>
      </c>
      <c r="V112" s="50">
        <v>45401</v>
      </c>
      <c r="W112" s="50">
        <v>45765</v>
      </c>
      <c r="X112" s="53">
        <v>45765</v>
      </c>
      <c r="Y112" s="54" t="s">
        <v>40</v>
      </c>
      <c r="Z112" s="29"/>
      <c r="AA112" s="28" t="s">
        <v>31</v>
      </c>
      <c r="AB112" s="3">
        <v>0.75</v>
      </c>
      <c r="AC112" s="3">
        <v>0.5</v>
      </c>
      <c r="AD112" s="4">
        <v>50534980</v>
      </c>
      <c r="AE112" s="10" t="s">
        <v>596</v>
      </c>
    </row>
    <row r="113" spans="1:31" ht="29" x14ac:dyDescent="0.35">
      <c r="A113" s="30" t="s">
        <v>180</v>
      </c>
      <c r="B113" s="26" t="s">
        <v>290</v>
      </c>
      <c r="C113" s="30" t="s">
        <v>32</v>
      </c>
      <c r="D113" s="60" t="s">
        <v>597</v>
      </c>
      <c r="E113" s="50">
        <v>45390</v>
      </c>
      <c r="F113" s="26" t="s">
        <v>50</v>
      </c>
      <c r="G113" s="49" t="s">
        <v>594</v>
      </c>
      <c r="H113" s="20">
        <v>178500000</v>
      </c>
      <c r="I113" s="51">
        <v>0</v>
      </c>
      <c r="J113" s="6">
        <v>178500000</v>
      </c>
      <c r="K113" s="52" t="s">
        <v>44</v>
      </c>
      <c r="L113" s="35">
        <v>901018879</v>
      </c>
      <c r="M113" s="26" t="s">
        <v>96</v>
      </c>
      <c r="N113" s="30" t="s">
        <v>598</v>
      </c>
      <c r="O113" s="28" t="s">
        <v>39</v>
      </c>
      <c r="P113" s="6"/>
      <c r="Q113" s="36">
        <v>178500000</v>
      </c>
      <c r="R113" s="17">
        <v>364</v>
      </c>
      <c r="S113" s="28" t="s">
        <v>39</v>
      </c>
      <c r="T113" s="37"/>
      <c r="U113" s="28" t="s">
        <v>39</v>
      </c>
      <c r="V113" s="50">
        <v>45399</v>
      </c>
      <c r="W113" s="50">
        <v>45763</v>
      </c>
      <c r="X113" s="53">
        <v>45763</v>
      </c>
      <c r="Y113" s="54" t="s">
        <v>40</v>
      </c>
      <c r="Z113" s="29"/>
      <c r="AA113" s="28" t="s">
        <v>31</v>
      </c>
      <c r="AB113" s="3">
        <v>0.75</v>
      </c>
      <c r="AC113" s="3">
        <v>0.5</v>
      </c>
      <c r="AD113" s="4">
        <v>162991542</v>
      </c>
      <c r="AE113" s="10" t="s">
        <v>599</v>
      </c>
    </row>
    <row r="114" spans="1:31" ht="29" x14ac:dyDescent="0.35">
      <c r="A114" s="30" t="s">
        <v>29</v>
      </c>
      <c r="B114" s="26" t="s">
        <v>166</v>
      </c>
      <c r="C114" s="30" t="s">
        <v>32</v>
      </c>
      <c r="D114" s="60" t="s">
        <v>600</v>
      </c>
      <c r="E114" s="50">
        <v>45382</v>
      </c>
      <c r="F114" s="26" t="s">
        <v>68</v>
      </c>
      <c r="G114" s="49" t="s">
        <v>601</v>
      </c>
      <c r="H114" s="55">
        <v>84553800</v>
      </c>
      <c r="I114" s="51">
        <v>0</v>
      </c>
      <c r="J114" s="6">
        <v>84553800</v>
      </c>
      <c r="K114" s="52" t="s">
        <v>44</v>
      </c>
      <c r="L114" s="35">
        <v>860004875</v>
      </c>
      <c r="M114" s="26" t="s">
        <v>63</v>
      </c>
      <c r="N114" s="30" t="s">
        <v>602</v>
      </c>
      <c r="O114" s="28" t="s">
        <v>38</v>
      </c>
      <c r="P114" s="6">
        <v>7181282</v>
      </c>
      <c r="Q114" s="36">
        <v>91735082</v>
      </c>
      <c r="R114" s="17">
        <v>365</v>
      </c>
      <c r="S114" s="28" t="s">
        <v>38</v>
      </c>
      <c r="T114" s="37">
        <v>30</v>
      </c>
      <c r="U114" s="28" t="s">
        <v>39</v>
      </c>
      <c r="V114" s="50">
        <v>45382</v>
      </c>
      <c r="W114" s="50">
        <v>45747</v>
      </c>
      <c r="X114" s="53">
        <v>45777</v>
      </c>
      <c r="Y114" s="54" t="s">
        <v>40</v>
      </c>
      <c r="Z114" s="29"/>
      <c r="AA114" s="28" t="s">
        <v>320</v>
      </c>
      <c r="AB114" s="3">
        <v>0.75</v>
      </c>
      <c r="AC114" s="3">
        <v>1</v>
      </c>
      <c r="AD114" s="4">
        <v>84553800</v>
      </c>
      <c r="AE114" s="10" t="s">
        <v>603</v>
      </c>
    </row>
    <row r="115" spans="1:31" ht="116" x14ac:dyDescent="0.35">
      <c r="A115" s="30" t="s">
        <v>101</v>
      </c>
      <c r="B115" s="26" t="s">
        <v>125</v>
      </c>
      <c r="C115" s="30" t="s">
        <v>32</v>
      </c>
      <c r="D115" s="60" t="s">
        <v>604</v>
      </c>
      <c r="E115" s="50">
        <v>45386</v>
      </c>
      <c r="F115" s="26" t="s">
        <v>50</v>
      </c>
      <c r="G115" s="49" t="s">
        <v>605</v>
      </c>
      <c r="H115" s="55">
        <v>6000000</v>
      </c>
      <c r="I115" s="51">
        <v>0</v>
      </c>
      <c r="J115" s="6">
        <v>6000000</v>
      </c>
      <c r="K115" s="52" t="s">
        <v>44</v>
      </c>
      <c r="L115" s="35">
        <v>72079475</v>
      </c>
      <c r="M115" s="26" t="s">
        <v>164</v>
      </c>
      <c r="N115" s="30" t="s">
        <v>325</v>
      </c>
      <c r="O115" s="28" t="s">
        <v>39</v>
      </c>
      <c r="P115" s="6"/>
      <c r="Q115" s="36">
        <v>6000000</v>
      </c>
      <c r="R115" s="17">
        <v>361</v>
      </c>
      <c r="S115" s="28" t="s">
        <v>39</v>
      </c>
      <c r="T115" s="37"/>
      <c r="U115" s="28" t="s">
        <v>39</v>
      </c>
      <c r="V115" s="50">
        <v>45386</v>
      </c>
      <c r="W115" s="50">
        <v>45747</v>
      </c>
      <c r="X115" s="53">
        <v>45747</v>
      </c>
      <c r="Y115" s="54" t="s">
        <v>40</v>
      </c>
      <c r="Z115" s="29"/>
      <c r="AA115" s="28" t="s">
        <v>132</v>
      </c>
      <c r="AB115" s="3">
        <v>0.83</v>
      </c>
      <c r="AC115" s="3">
        <v>0.56000000000000005</v>
      </c>
      <c r="AD115" s="4">
        <v>3350308</v>
      </c>
      <c r="AE115" s="10" t="s">
        <v>606</v>
      </c>
    </row>
    <row r="116" spans="1:31" ht="29" x14ac:dyDescent="0.35">
      <c r="A116" s="30" t="s">
        <v>180</v>
      </c>
      <c r="B116" s="26" t="s">
        <v>290</v>
      </c>
      <c r="C116" s="30" t="s">
        <v>32</v>
      </c>
      <c r="D116" s="60" t="s">
        <v>607</v>
      </c>
      <c r="E116" s="50">
        <v>45394</v>
      </c>
      <c r="F116" s="26" t="s">
        <v>50</v>
      </c>
      <c r="G116" s="49" t="s">
        <v>594</v>
      </c>
      <c r="H116" s="20">
        <v>178500000</v>
      </c>
      <c r="I116" s="51">
        <v>0</v>
      </c>
      <c r="J116" s="6">
        <v>178500000</v>
      </c>
      <c r="K116" s="52" t="s">
        <v>44</v>
      </c>
      <c r="L116" s="35">
        <v>901362437</v>
      </c>
      <c r="M116" s="26" t="s">
        <v>63</v>
      </c>
      <c r="N116" s="30" t="s">
        <v>608</v>
      </c>
      <c r="O116" s="28" t="s">
        <v>39</v>
      </c>
      <c r="P116" s="6"/>
      <c r="Q116" s="36">
        <v>178500000</v>
      </c>
      <c r="R116" s="17">
        <v>364</v>
      </c>
      <c r="S116" s="28" t="s">
        <v>39</v>
      </c>
      <c r="T116" s="37"/>
      <c r="U116" s="28" t="s">
        <v>39</v>
      </c>
      <c r="V116" s="50">
        <v>45394</v>
      </c>
      <c r="W116" s="50">
        <v>45758</v>
      </c>
      <c r="X116" s="53">
        <v>45758</v>
      </c>
      <c r="Y116" s="54" t="s">
        <v>40</v>
      </c>
      <c r="Z116" s="29"/>
      <c r="AA116" s="28" t="s">
        <v>31</v>
      </c>
      <c r="AB116" s="3">
        <v>0.75</v>
      </c>
      <c r="AC116" s="3">
        <v>0.5</v>
      </c>
      <c r="AD116" s="4">
        <v>20290044</v>
      </c>
      <c r="AE116" s="10" t="s">
        <v>609</v>
      </c>
    </row>
    <row r="117" spans="1:31" ht="29" x14ac:dyDescent="0.35">
      <c r="A117" s="30" t="s">
        <v>180</v>
      </c>
      <c r="B117" s="26" t="s">
        <v>290</v>
      </c>
      <c r="C117" s="30" t="s">
        <v>32</v>
      </c>
      <c r="D117" s="60" t="s">
        <v>610</v>
      </c>
      <c r="E117" s="50">
        <v>45397</v>
      </c>
      <c r="F117" s="26" t="s">
        <v>50</v>
      </c>
      <c r="G117" s="49" t="s">
        <v>594</v>
      </c>
      <c r="H117" s="20">
        <v>178500000</v>
      </c>
      <c r="I117" s="51">
        <v>0</v>
      </c>
      <c r="J117" s="6">
        <v>178500000</v>
      </c>
      <c r="K117" s="52" t="s">
        <v>44</v>
      </c>
      <c r="L117" s="35">
        <v>900363059</v>
      </c>
      <c r="M117" s="26" t="s">
        <v>63</v>
      </c>
      <c r="N117" s="30" t="s">
        <v>611</v>
      </c>
      <c r="O117" s="28" t="s">
        <v>39</v>
      </c>
      <c r="P117" s="6"/>
      <c r="Q117" s="36">
        <v>178500000</v>
      </c>
      <c r="R117" s="17">
        <v>365</v>
      </c>
      <c r="S117" s="28" t="s">
        <v>39</v>
      </c>
      <c r="T117" s="37"/>
      <c r="U117" s="28" t="s">
        <v>39</v>
      </c>
      <c r="V117" s="50">
        <v>45397</v>
      </c>
      <c r="W117" s="50">
        <v>45761</v>
      </c>
      <c r="X117" s="53">
        <v>45761</v>
      </c>
      <c r="Y117" s="54" t="s">
        <v>40</v>
      </c>
      <c r="Z117" s="29"/>
      <c r="AA117" s="28" t="s">
        <v>31</v>
      </c>
      <c r="AB117" s="3">
        <v>0.75</v>
      </c>
      <c r="AC117" s="3">
        <v>0.5</v>
      </c>
      <c r="AD117" s="4">
        <v>125072734</v>
      </c>
      <c r="AE117" s="10" t="s">
        <v>612</v>
      </c>
    </row>
    <row r="118" spans="1:31" ht="29" x14ac:dyDescent="0.35">
      <c r="A118" s="30" t="s">
        <v>180</v>
      </c>
      <c r="B118" s="26" t="s">
        <v>290</v>
      </c>
      <c r="C118" s="30" t="s">
        <v>32</v>
      </c>
      <c r="D118" s="60" t="s">
        <v>613</v>
      </c>
      <c r="E118" s="50">
        <v>45397</v>
      </c>
      <c r="F118" s="26" t="s">
        <v>50</v>
      </c>
      <c r="G118" s="49" t="s">
        <v>594</v>
      </c>
      <c r="H118" s="20">
        <v>178500000</v>
      </c>
      <c r="I118" s="51">
        <v>0</v>
      </c>
      <c r="J118" s="6">
        <v>178500000</v>
      </c>
      <c r="K118" s="52" t="s">
        <v>44</v>
      </c>
      <c r="L118" s="35">
        <v>901093643</v>
      </c>
      <c r="M118" s="26" t="s">
        <v>146</v>
      </c>
      <c r="N118" s="30" t="s">
        <v>614</v>
      </c>
      <c r="O118" s="28" t="s">
        <v>39</v>
      </c>
      <c r="P118" s="6"/>
      <c r="Q118" s="36">
        <v>178500000</v>
      </c>
      <c r="R118" s="17">
        <v>364</v>
      </c>
      <c r="S118" s="28" t="s">
        <v>39</v>
      </c>
      <c r="T118" s="37"/>
      <c r="U118" s="28" t="s">
        <v>39</v>
      </c>
      <c r="V118" s="50">
        <v>45397</v>
      </c>
      <c r="W118" s="50">
        <v>45761</v>
      </c>
      <c r="X118" s="53">
        <v>45761</v>
      </c>
      <c r="Y118" s="54" t="s">
        <v>40</v>
      </c>
      <c r="Z118" s="29"/>
      <c r="AA118" s="28" t="s">
        <v>31</v>
      </c>
      <c r="AB118" s="3">
        <v>0.75</v>
      </c>
      <c r="AC118" s="3">
        <v>0.5</v>
      </c>
      <c r="AD118" s="4">
        <v>37463690</v>
      </c>
      <c r="AE118" s="10" t="s">
        <v>615</v>
      </c>
    </row>
    <row r="119" spans="1:31" ht="29" x14ac:dyDescent="0.35">
      <c r="A119" s="30" t="s">
        <v>180</v>
      </c>
      <c r="B119" s="26" t="s">
        <v>290</v>
      </c>
      <c r="C119" s="30" t="s">
        <v>32</v>
      </c>
      <c r="D119" s="60" t="s">
        <v>616</v>
      </c>
      <c r="E119" s="50">
        <v>45397</v>
      </c>
      <c r="F119" s="26" t="s">
        <v>50</v>
      </c>
      <c r="G119" s="49" t="s">
        <v>594</v>
      </c>
      <c r="H119" s="20">
        <v>178500000</v>
      </c>
      <c r="I119" s="51">
        <v>0</v>
      </c>
      <c r="J119" s="6">
        <v>178500000</v>
      </c>
      <c r="K119" s="52" t="s">
        <v>44</v>
      </c>
      <c r="L119" s="35">
        <v>901054232</v>
      </c>
      <c r="M119" s="26" t="s">
        <v>146</v>
      </c>
      <c r="N119" s="30" t="s">
        <v>617</v>
      </c>
      <c r="O119" s="28" t="s">
        <v>39</v>
      </c>
      <c r="P119" s="6"/>
      <c r="Q119" s="36">
        <v>178500000</v>
      </c>
      <c r="R119" s="17">
        <v>364</v>
      </c>
      <c r="S119" s="28" t="s">
        <v>39</v>
      </c>
      <c r="T119" s="37"/>
      <c r="U119" s="28" t="s">
        <v>39</v>
      </c>
      <c r="V119" s="50">
        <v>45397</v>
      </c>
      <c r="W119" s="50">
        <v>45761</v>
      </c>
      <c r="X119" s="53">
        <v>45761</v>
      </c>
      <c r="Y119" s="54" t="s">
        <v>40</v>
      </c>
      <c r="Z119" s="29"/>
      <c r="AA119" s="28" t="s">
        <v>31</v>
      </c>
      <c r="AB119" s="3">
        <v>0.75</v>
      </c>
      <c r="AC119" s="3">
        <v>0.5</v>
      </c>
      <c r="AD119" s="4">
        <v>108429384</v>
      </c>
      <c r="AE119" s="10" t="s">
        <v>618</v>
      </c>
    </row>
    <row r="120" spans="1:31" ht="29" x14ac:dyDescent="0.35">
      <c r="A120" s="30" t="s">
        <v>180</v>
      </c>
      <c r="B120" s="26" t="s">
        <v>290</v>
      </c>
      <c r="C120" s="30" t="s">
        <v>32</v>
      </c>
      <c r="D120" s="60" t="s">
        <v>619</v>
      </c>
      <c r="E120" s="50">
        <v>45397</v>
      </c>
      <c r="F120" s="26" t="s">
        <v>50</v>
      </c>
      <c r="G120" s="49" t="s">
        <v>620</v>
      </c>
      <c r="H120" s="20">
        <v>178500000</v>
      </c>
      <c r="I120" s="51">
        <v>0</v>
      </c>
      <c r="J120" s="6">
        <v>178500000</v>
      </c>
      <c r="K120" s="52" t="s">
        <v>44</v>
      </c>
      <c r="L120" s="35">
        <v>900891017</v>
      </c>
      <c r="M120" s="26" t="s">
        <v>77</v>
      </c>
      <c r="N120" s="30" t="s">
        <v>621</v>
      </c>
      <c r="O120" s="28" t="s">
        <v>39</v>
      </c>
      <c r="P120" s="6"/>
      <c r="Q120" s="36">
        <v>178500000</v>
      </c>
      <c r="R120" s="17">
        <v>364</v>
      </c>
      <c r="S120" s="28" t="s">
        <v>39</v>
      </c>
      <c r="T120" s="37"/>
      <c r="U120" s="28" t="s">
        <v>39</v>
      </c>
      <c r="V120" s="50">
        <v>45397</v>
      </c>
      <c r="W120" s="50">
        <v>45761</v>
      </c>
      <c r="X120" s="53">
        <v>45761</v>
      </c>
      <c r="Y120" s="54" t="s">
        <v>40</v>
      </c>
      <c r="Z120" s="29"/>
      <c r="AA120" s="28" t="s">
        <v>31</v>
      </c>
      <c r="AB120" s="3">
        <v>0.75</v>
      </c>
      <c r="AC120" s="3">
        <v>0.5</v>
      </c>
      <c r="AD120" s="4">
        <v>44479162</v>
      </c>
      <c r="AE120" s="10" t="s">
        <v>622</v>
      </c>
    </row>
    <row r="121" spans="1:31" ht="29" x14ac:dyDescent="0.35">
      <c r="A121" s="30" t="s">
        <v>180</v>
      </c>
      <c r="B121" s="26" t="s">
        <v>290</v>
      </c>
      <c r="C121" s="30" t="s">
        <v>32</v>
      </c>
      <c r="D121" s="60" t="s">
        <v>623</v>
      </c>
      <c r="E121" s="50">
        <v>45397</v>
      </c>
      <c r="F121" s="26" t="s">
        <v>50</v>
      </c>
      <c r="G121" s="49" t="s">
        <v>594</v>
      </c>
      <c r="H121" s="20">
        <v>178500000</v>
      </c>
      <c r="I121" s="51">
        <v>0</v>
      </c>
      <c r="J121" s="6">
        <v>178500000</v>
      </c>
      <c r="K121" s="52" t="s">
        <v>44</v>
      </c>
      <c r="L121" s="35">
        <v>900916235</v>
      </c>
      <c r="M121" s="26" t="s">
        <v>73</v>
      </c>
      <c r="N121" s="30" t="s">
        <v>624</v>
      </c>
      <c r="O121" s="28" t="s">
        <v>39</v>
      </c>
      <c r="P121" s="6"/>
      <c r="Q121" s="36">
        <v>178500000</v>
      </c>
      <c r="R121" s="17">
        <v>364</v>
      </c>
      <c r="S121" s="28" t="s">
        <v>39</v>
      </c>
      <c r="T121" s="37"/>
      <c r="U121" s="28" t="s">
        <v>39</v>
      </c>
      <c r="V121" s="50">
        <v>45397</v>
      </c>
      <c r="W121" s="50">
        <v>45761</v>
      </c>
      <c r="X121" s="53">
        <v>45761</v>
      </c>
      <c r="Y121" s="54" t="s">
        <v>40</v>
      </c>
      <c r="Z121" s="29"/>
      <c r="AA121" s="28" t="s">
        <v>31</v>
      </c>
      <c r="AB121" s="3">
        <v>0.75</v>
      </c>
      <c r="AC121" s="3">
        <v>0.5</v>
      </c>
      <c r="AD121" s="4">
        <v>121243658</v>
      </c>
      <c r="AE121" s="10" t="s">
        <v>625</v>
      </c>
    </row>
    <row r="122" spans="1:31" ht="29" x14ac:dyDescent="0.35">
      <c r="A122" s="30" t="s">
        <v>180</v>
      </c>
      <c r="B122" s="26" t="s">
        <v>290</v>
      </c>
      <c r="C122" s="30" t="s">
        <v>32</v>
      </c>
      <c r="D122" s="60" t="s">
        <v>626</v>
      </c>
      <c r="E122" s="50">
        <v>45400</v>
      </c>
      <c r="F122" s="26" t="s">
        <v>50</v>
      </c>
      <c r="G122" s="49" t="s">
        <v>627</v>
      </c>
      <c r="H122" s="20">
        <v>178500000</v>
      </c>
      <c r="I122" s="51">
        <v>0</v>
      </c>
      <c r="J122" s="6">
        <v>178500000</v>
      </c>
      <c r="K122" s="52" t="s">
        <v>44</v>
      </c>
      <c r="L122" s="35">
        <v>901259028</v>
      </c>
      <c r="M122" s="26" t="s">
        <v>89</v>
      </c>
      <c r="N122" s="30" t="s">
        <v>628</v>
      </c>
      <c r="O122" s="28" t="s">
        <v>39</v>
      </c>
      <c r="P122" s="6"/>
      <c r="Q122" s="36">
        <v>178500000</v>
      </c>
      <c r="R122" s="17">
        <v>365</v>
      </c>
      <c r="S122" s="28" t="s">
        <v>39</v>
      </c>
      <c r="T122" s="37"/>
      <c r="U122" s="28" t="s">
        <v>39</v>
      </c>
      <c r="V122" s="50">
        <v>45400</v>
      </c>
      <c r="W122" s="50">
        <v>45765</v>
      </c>
      <c r="X122" s="53">
        <v>45765</v>
      </c>
      <c r="Y122" s="54" t="s">
        <v>40</v>
      </c>
      <c r="Z122" s="29"/>
      <c r="AA122" s="28" t="s">
        <v>31</v>
      </c>
      <c r="AB122" s="3">
        <v>0.75</v>
      </c>
      <c r="AC122" s="3">
        <v>0.5</v>
      </c>
      <c r="AD122" s="4">
        <v>179204645</v>
      </c>
      <c r="AE122" s="10"/>
    </row>
    <row r="123" spans="1:31" ht="116" x14ac:dyDescent="0.35">
      <c r="A123" s="30" t="s">
        <v>208</v>
      </c>
      <c r="B123" s="26" t="s">
        <v>360</v>
      </c>
      <c r="C123" s="30" t="s">
        <v>32</v>
      </c>
      <c r="D123" s="60" t="s">
        <v>629</v>
      </c>
      <c r="E123" s="50">
        <v>45407</v>
      </c>
      <c r="F123" s="26" t="s">
        <v>50</v>
      </c>
      <c r="G123" s="49" t="s">
        <v>630</v>
      </c>
      <c r="H123" s="51">
        <v>162996228</v>
      </c>
      <c r="I123" s="51">
        <v>30969283</v>
      </c>
      <c r="J123" s="6">
        <v>193965511</v>
      </c>
      <c r="K123" s="52" t="s">
        <v>44</v>
      </c>
      <c r="L123" s="35">
        <v>1716369</v>
      </c>
      <c r="M123" s="26" t="s">
        <v>164</v>
      </c>
      <c r="N123" s="30" t="s">
        <v>342</v>
      </c>
      <c r="O123" s="28" t="s">
        <v>39</v>
      </c>
      <c r="P123" s="6"/>
      <c r="Q123" s="36">
        <v>193965511</v>
      </c>
      <c r="R123" s="17">
        <v>365</v>
      </c>
      <c r="S123" s="28" t="s">
        <v>39</v>
      </c>
      <c r="T123" s="37"/>
      <c r="U123" s="28" t="s">
        <v>39</v>
      </c>
      <c r="V123" s="50">
        <v>45407</v>
      </c>
      <c r="W123" s="50">
        <v>45772</v>
      </c>
      <c r="X123" s="53">
        <v>45772</v>
      </c>
      <c r="Y123" s="54" t="s">
        <v>40</v>
      </c>
      <c r="Z123" s="29"/>
      <c r="AA123" s="28" t="s">
        <v>104</v>
      </c>
      <c r="AB123" s="3">
        <v>0.5</v>
      </c>
      <c r="AC123" s="3">
        <v>0.66</v>
      </c>
      <c r="AD123" s="4">
        <v>94013104</v>
      </c>
      <c r="AE123" s="10" t="s">
        <v>631</v>
      </c>
    </row>
    <row r="124" spans="1:31" ht="29" x14ac:dyDescent="0.35">
      <c r="A124" s="30" t="s">
        <v>180</v>
      </c>
      <c r="B124" s="26" t="s">
        <v>290</v>
      </c>
      <c r="C124" s="30" t="s">
        <v>32</v>
      </c>
      <c r="D124" s="60" t="s">
        <v>633</v>
      </c>
      <c r="E124" s="50">
        <v>45412</v>
      </c>
      <c r="F124" s="26" t="s">
        <v>50</v>
      </c>
      <c r="G124" s="49" t="s">
        <v>634</v>
      </c>
      <c r="H124" s="20">
        <v>178500000</v>
      </c>
      <c r="I124" s="51">
        <v>0</v>
      </c>
      <c r="J124" s="6">
        <v>178500000</v>
      </c>
      <c r="K124" s="52" t="s">
        <v>44</v>
      </c>
      <c r="L124" s="35">
        <v>901414919</v>
      </c>
      <c r="M124" s="26" t="s">
        <v>52</v>
      </c>
      <c r="N124" s="30" t="s">
        <v>635</v>
      </c>
      <c r="O124" s="28" t="s">
        <v>39</v>
      </c>
      <c r="P124" s="6"/>
      <c r="Q124" s="36">
        <v>178500000</v>
      </c>
      <c r="R124" s="17">
        <v>364</v>
      </c>
      <c r="S124" s="28" t="s">
        <v>39</v>
      </c>
      <c r="T124" s="37"/>
      <c r="U124" s="28" t="s">
        <v>39</v>
      </c>
      <c r="V124" s="50">
        <v>45412</v>
      </c>
      <c r="W124" s="50">
        <v>45776</v>
      </c>
      <c r="X124" s="53">
        <v>45776</v>
      </c>
      <c r="Y124" s="54" t="s">
        <v>40</v>
      </c>
      <c r="Z124" s="29"/>
      <c r="AA124" s="28" t="s">
        <v>31</v>
      </c>
      <c r="AB124" s="3">
        <v>0.75</v>
      </c>
      <c r="AC124" s="3">
        <v>0.5</v>
      </c>
      <c r="AD124" s="4">
        <v>107600841</v>
      </c>
      <c r="AE124" s="10" t="s">
        <v>636</v>
      </c>
    </row>
    <row r="125" spans="1:31" ht="43.5" x14ac:dyDescent="0.35">
      <c r="A125" s="30" t="s">
        <v>84</v>
      </c>
      <c r="B125" s="26" t="s">
        <v>85</v>
      </c>
      <c r="C125" s="26" t="s">
        <v>48</v>
      </c>
      <c r="D125" s="60" t="s">
        <v>637</v>
      </c>
      <c r="E125" s="50">
        <v>45412</v>
      </c>
      <c r="F125" s="26" t="s">
        <v>50</v>
      </c>
      <c r="G125" s="49" t="s">
        <v>638</v>
      </c>
      <c r="H125" s="33">
        <v>424809090.75630254</v>
      </c>
      <c r="I125" s="33">
        <v>80713727.243697479</v>
      </c>
      <c r="J125" s="6">
        <v>505522818</v>
      </c>
      <c r="K125" s="52" t="s">
        <v>44</v>
      </c>
      <c r="L125" s="35">
        <v>900374230</v>
      </c>
      <c r="M125" s="26" t="s">
        <v>89</v>
      </c>
      <c r="N125" s="30" t="s">
        <v>639</v>
      </c>
      <c r="O125" s="28" t="s">
        <v>39</v>
      </c>
      <c r="P125" s="6"/>
      <c r="Q125" s="36">
        <v>505522818</v>
      </c>
      <c r="R125" s="17">
        <v>729</v>
      </c>
      <c r="S125" s="28" t="s">
        <v>39</v>
      </c>
      <c r="T125" s="37"/>
      <c r="U125" s="28" t="s">
        <v>39</v>
      </c>
      <c r="V125" s="50">
        <v>45412</v>
      </c>
      <c r="W125" s="50">
        <v>46141</v>
      </c>
      <c r="X125" s="53">
        <v>46141</v>
      </c>
      <c r="Y125" s="54" t="s">
        <v>40</v>
      </c>
      <c r="Z125" s="29"/>
      <c r="AA125" s="28" t="s">
        <v>148</v>
      </c>
      <c r="AB125" s="3">
        <v>0.33300000000000002</v>
      </c>
      <c r="AC125" s="3">
        <v>0.432</v>
      </c>
      <c r="AD125" s="4">
        <v>218586006</v>
      </c>
      <c r="AE125" s="10" t="s">
        <v>640</v>
      </c>
    </row>
    <row r="126" spans="1:31" ht="29" x14ac:dyDescent="0.35">
      <c r="A126" s="30" t="s">
        <v>180</v>
      </c>
      <c r="B126" s="26" t="s">
        <v>290</v>
      </c>
      <c r="C126" s="30" t="s">
        <v>32</v>
      </c>
      <c r="D126" s="60" t="s">
        <v>641</v>
      </c>
      <c r="E126" s="50">
        <v>45414</v>
      </c>
      <c r="F126" s="26" t="s">
        <v>50</v>
      </c>
      <c r="G126" s="49" t="s">
        <v>642</v>
      </c>
      <c r="H126" s="20">
        <v>476000000</v>
      </c>
      <c r="I126" s="51">
        <v>0</v>
      </c>
      <c r="J126" s="6">
        <v>476000000</v>
      </c>
      <c r="K126" s="52" t="s">
        <v>44</v>
      </c>
      <c r="L126" s="35">
        <v>900722172</v>
      </c>
      <c r="M126" s="26" t="s">
        <v>77</v>
      </c>
      <c r="N126" s="30" t="s">
        <v>643</v>
      </c>
      <c r="O126" s="28" t="s">
        <v>39</v>
      </c>
      <c r="P126" s="6"/>
      <c r="Q126" s="36">
        <v>476000000</v>
      </c>
      <c r="R126" s="17">
        <v>364</v>
      </c>
      <c r="S126" s="28" t="s">
        <v>39</v>
      </c>
      <c r="T126" s="37"/>
      <c r="U126" s="28" t="s">
        <v>39</v>
      </c>
      <c r="V126" s="50">
        <v>45414</v>
      </c>
      <c r="W126" s="50">
        <v>45778</v>
      </c>
      <c r="X126" s="53">
        <v>45778</v>
      </c>
      <c r="Y126" s="54" t="s">
        <v>40</v>
      </c>
      <c r="Z126" s="29"/>
      <c r="AA126" s="28" t="s">
        <v>31</v>
      </c>
      <c r="AB126" s="3">
        <v>0.66</v>
      </c>
      <c r="AC126" s="3">
        <v>0.5</v>
      </c>
      <c r="AD126" s="4">
        <v>498061564</v>
      </c>
      <c r="AE126" s="10" t="s">
        <v>644</v>
      </c>
    </row>
    <row r="127" spans="1:31" ht="29" x14ac:dyDescent="0.35">
      <c r="A127" s="30" t="s">
        <v>180</v>
      </c>
      <c r="B127" s="26" t="s">
        <v>290</v>
      </c>
      <c r="C127" s="30" t="s">
        <v>32</v>
      </c>
      <c r="D127" s="60" t="s">
        <v>645</v>
      </c>
      <c r="E127" s="50">
        <v>45414</v>
      </c>
      <c r="F127" s="26" t="s">
        <v>50</v>
      </c>
      <c r="G127" s="49" t="s">
        <v>642</v>
      </c>
      <c r="H127" s="20">
        <v>357000000</v>
      </c>
      <c r="I127" s="51">
        <v>0</v>
      </c>
      <c r="J127" s="6">
        <v>357000000</v>
      </c>
      <c r="K127" s="52" t="s">
        <v>44</v>
      </c>
      <c r="L127" s="35">
        <v>901071559</v>
      </c>
      <c r="M127" s="26" t="s">
        <v>89</v>
      </c>
      <c r="N127" s="30" t="s">
        <v>646</v>
      </c>
      <c r="O127" s="28" t="s">
        <v>39</v>
      </c>
      <c r="P127" s="6"/>
      <c r="Q127" s="36">
        <v>357000000</v>
      </c>
      <c r="R127" s="17">
        <v>364</v>
      </c>
      <c r="S127" s="28" t="s">
        <v>39</v>
      </c>
      <c r="T127" s="37"/>
      <c r="U127" s="28" t="s">
        <v>39</v>
      </c>
      <c r="V127" s="50">
        <v>45414</v>
      </c>
      <c r="W127" s="50">
        <v>45778</v>
      </c>
      <c r="X127" s="53">
        <v>45778</v>
      </c>
      <c r="Y127" s="54" t="s">
        <v>40</v>
      </c>
      <c r="Z127" s="29"/>
      <c r="AA127" s="28" t="s">
        <v>31</v>
      </c>
      <c r="AB127" s="3">
        <v>0.66</v>
      </c>
      <c r="AC127" s="3">
        <v>0.5</v>
      </c>
      <c r="AD127" s="4">
        <v>228537217</v>
      </c>
      <c r="AE127" s="10" t="s">
        <v>647</v>
      </c>
    </row>
    <row r="128" spans="1:31" ht="29" x14ac:dyDescent="0.35">
      <c r="A128" s="30" t="s">
        <v>180</v>
      </c>
      <c r="B128" s="26" t="s">
        <v>290</v>
      </c>
      <c r="C128" s="30" t="s">
        <v>32</v>
      </c>
      <c r="D128" s="60" t="s">
        <v>648</v>
      </c>
      <c r="E128" s="50">
        <v>45414</v>
      </c>
      <c r="F128" s="26" t="s">
        <v>50</v>
      </c>
      <c r="G128" s="49" t="s">
        <v>642</v>
      </c>
      <c r="H128" s="20">
        <v>476000000</v>
      </c>
      <c r="I128" s="51">
        <v>0</v>
      </c>
      <c r="J128" s="6">
        <v>476000000</v>
      </c>
      <c r="K128" s="52" t="s">
        <v>44</v>
      </c>
      <c r="L128" s="35">
        <v>900846824</v>
      </c>
      <c r="M128" s="26" t="s">
        <v>99</v>
      </c>
      <c r="N128" s="30" t="s">
        <v>649</v>
      </c>
      <c r="O128" s="28" t="s">
        <v>39</v>
      </c>
      <c r="P128" s="6"/>
      <c r="Q128" s="36">
        <v>476000000</v>
      </c>
      <c r="R128" s="17">
        <v>364</v>
      </c>
      <c r="S128" s="28" t="s">
        <v>39</v>
      </c>
      <c r="T128" s="37"/>
      <c r="U128" s="28" t="s">
        <v>39</v>
      </c>
      <c r="V128" s="50">
        <v>45414</v>
      </c>
      <c r="W128" s="50">
        <v>45778</v>
      </c>
      <c r="X128" s="53">
        <v>45778</v>
      </c>
      <c r="Y128" s="54" t="s">
        <v>40</v>
      </c>
      <c r="Z128" s="29"/>
      <c r="AA128" s="28" t="s">
        <v>31</v>
      </c>
      <c r="AB128" s="3">
        <v>0.66</v>
      </c>
      <c r="AC128" s="3">
        <v>0.5</v>
      </c>
      <c r="AD128" s="4">
        <v>488023475</v>
      </c>
      <c r="AE128" s="10" t="s">
        <v>650</v>
      </c>
    </row>
    <row r="129" spans="1:31" ht="29" x14ac:dyDescent="0.35">
      <c r="A129" s="30" t="s">
        <v>180</v>
      </c>
      <c r="B129" s="26" t="s">
        <v>290</v>
      </c>
      <c r="C129" s="30" t="s">
        <v>32</v>
      </c>
      <c r="D129" s="60" t="s">
        <v>651</v>
      </c>
      <c r="E129" s="50">
        <v>45414</v>
      </c>
      <c r="F129" s="26" t="s">
        <v>50</v>
      </c>
      <c r="G129" s="49" t="s">
        <v>620</v>
      </c>
      <c r="H129" s="20">
        <v>238000000</v>
      </c>
      <c r="I129" s="51">
        <v>0</v>
      </c>
      <c r="J129" s="6">
        <v>238000000</v>
      </c>
      <c r="K129" s="52" t="s">
        <v>44</v>
      </c>
      <c r="L129" s="35">
        <v>900639479</v>
      </c>
      <c r="M129" s="26" t="s">
        <v>146</v>
      </c>
      <c r="N129" s="30" t="s">
        <v>652</v>
      </c>
      <c r="O129" s="28" t="s">
        <v>39</v>
      </c>
      <c r="P129" s="6"/>
      <c r="Q129" s="36">
        <v>238000000</v>
      </c>
      <c r="R129" s="17">
        <v>364</v>
      </c>
      <c r="S129" s="28" t="s">
        <v>39</v>
      </c>
      <c r="T129" s="37"/>
      <c r="U129" s="28" t="s">
        <v>39</v>
      </c>
      <c r="V129" s="50">
        <v>45414</v>
      </c>
      <c r="W129" s="50">
        <v>45778</v>
      </c>
      <c r="X129" s="53">
        <v>45778</v>
      </c>
      <c r="Y129" s="54" t="s">
        <v>40</v>
      </c>
      <c r="Z129" s="29"/>
      <c r="AA129" s="28" t="s">
        <v>31</v>
      </c>
      <c r="AB129" s="3">
        <v>0.66</v>
      </c>
      <c r="AC129" s="3">
        <v>0.5</v>
      </c>
      <c r="AD129" s="4">
        <v>177630303</v>
      </c>
      <c r="AE129" s="10" t="s">
        <v>653</v>
      </c>
    </row>
    <row r="130" spans="1:31" ht="29" x14ac:dyDescent="0.35">
      <c r="A130" s="30" t="s">
        <v>180</v>
      </c>
      <c r="B130" s="26" t="s">
        <v>290</v>
      </c>
      <c r="C130" s="30" t="s">
        <v>32</v>
      </c>
      <c r="D130" s="60" t="s">
        <v>654</v>
      </c>
      <c r="E130" s="50">
        <v>45414</v>
      </c>
      <c r="F130" s="26" t="s">
        <v>50</v>
      </c>
      <c r="G130" s="49" t="s">
        <v>642</v>
      </c>
      <c r="H130" s="20">
        <v>476000000</v>
      </c>
      <c r="I130" s="51">
        <v>0</v>
      </c>
      <c r="J130" s="6">
        <v>476000000</v>
      </c>
      <c r="K130" s="52" t="s">
        <v>44</v>
      </c>
      <c r="L130" s="35">
        <v>900988897</v>
      </c>
      <c r="M130" s="26" t="s">
        <v>96</v>
      </c>
      <c r="N130" s="30" t="s">
        <v>655</v>
      </c>
      <c r="O130" s="28" t="s">
        <v>39</v>
      </c>
      <c r="P130" s="6"/>
      <c r="Q130" s="36">
        <v>476000000</v>
      </c>
      <c r="R130" s="17">
        <v>364</v>
      </c>
      <c r="S130" s="28" t="s">
        <v>39</v>
      </c>
      <c r="T130" s="37"/>
      <c r="U130" s="28" t="s">
        <v>39</v>
      </c>
      <c r="V130" s="50">
        <v>45414</v>
      </c>
      <c r="W130" s="50">
        <v>45778</v>
      </c>
      <c r="X130" s="53">
        <v>45778</v>
      </c>
      <c r="Y130" s="54" t="s">
        <v>40</v>
      </c>
      <c r="Z130" s="29"/>
      <c r="AA130" s="28" t="s">
        <v>31</v>
      </c>
      <c r="AB130" s="3">
        <v>0.66</v>
      </c>
      <c r="AC130" s="3">
        <v>0.5</v>
      </c>
      <c r="AD130" s="4">
        <v>303317502</v>
      </c>
      <c r="AE130" s="10" t="s">
        <v>656</v>
      </c>
    </row>
    <row r="131" spans="1:31" ht="29" x14ac:dyDescent="0.35">
      <c r="A131" s="30" t="s">
        <v>180</v>
      </c>
      <c r="B131" s="26" t="s">
        <v>290</v>
      </c>
      <c r="C131" s="30" t="s">
        <v>32</v>
      </c>
      <c r="D131" s="60" t="s">
        <v>657</v>
      </c>
      <c r="E131" s="50">
        <v>45414</v>
      </c>
      <c r="F131" s="26" t="s">
        <v>50</v>
      </c>
      <c r="G131" s="49" t="s">
        <v>620</v>
      </c>
      <c r="H131" s="20">
        <v>119000000</v>
      </c>
      <c r="I131" s="51">
        <v>0</v>
      </c>
      <c r="J131" s="6">
        <v>119000000</v>
      </c>
      <c r="K131" s="52" t="s">
        <v>44</v>
      </c>
      <c r="L131" s="35">
        <v>901315864</v>
      </c>
      <c r="M131" s="26" t="s">
        <v>99</v>
      </c>
      <c r="N131" s="30" t="s">
        <v>658</v>
      </c>
      <c r="O131" s="28" t="s">
        <v>39</v>
      </c>
      <c r="P131" s="6"/>
      <c r="Q131" s="36">
        <v>119000000</v>
      </c>
      <c r="R131" s="17">
        <v>364</v>
      </c>
      <c r="S131" s="28" t="s">
        <v>39</v>
      </c>
      <c r="T131" s="37"/>
      <c r="U131" s="28" t="s">
        <v>39</v>
      </c>
      <c r="V131" s="50">
        <v>45414</v>
      </c>
      <c r="W131" s="50">
        <v>45778</v>
      </c>
      <c r="X131" s="53">
        <v>45778</v>
      </c>
      <c r="Y131" s="54" t="s">
        <v>40</v>
      </c>
      <c r="Z131" s="29"/>
      <c r="AA131" s="28" t="s">
        <v>31</v>
      </c>
      <c r="AB131" s="3">
        <v>0.66</v>
      </c>
      <c r="AC131" s="3">
        <v>0.5</v>
      </c>
      <c r="AD131" s="4">
        <v>217567441</v>
      </c>
      <c r="AE131" s="10" t="s">
        <v>659</v>
      </c>
    </row>
    <row r="132" spans="1:31" ht="29" x14ac:dyDescent="0.35">
      <c r="A132" s="30" t="s">
        <v>180</v>
      </c>
      <c r="B132" s="26" t="s">
        <v>290</v>
      </c>
      <c r="C132" s="30" t="s">
        <v>32</v>
      </c>
      <c r="D132" s="60" t="s">
        <v>660</v>
      </c>
      <c r="E132" s="50">
        <v>45414</v>
      </c>
      <c r="F132" s="26" t="s">
        <v>50</v>
      </c>
      <c r="G132" s="49" t="s">
        <v>642</v>
      </c>
      <c r="H132" s="20">
        <v>476000000</v>
      </c>
      <c r="I132" s="51">
        <v>0</v>
      </c>
      <c r="J132" s="6">
        <v>476000000</v>
      </c>
      <c r="K132" s="52" t="s">
        <v>44</v>
      </c>
      <c r="L132" s="35">
        <v>901221135</v>
      </c>
      <c r="M132" s="26" t="s">
        <v>146</v>
      </c>
      <c r="N132" s="30" t="s">
        <v>661</v>
      </c>
      <c r="O132" s="28" t="s">
        <v>39</v>
      </c>
      <c r="P132" s="6"/>
      <c r="Q132" s="36">
        <v>476000000</v>
      </c>
      <c r="R132" s="17">
        <v>364</v>
      </c>
      <c r="S132" s="28" t="s">
        <v>39</v>
      </c>
      <c r="T132" s="37"/>
      <c r="U132" s="28" t="s">
        <v>39</v>
      </c>
      <c r="V132" s="50">
        <v>45414</v>
      </c>
      <c r="W132" s="50">
        <v>45778</v>
      </c>
      <c r="X132" s="53">
        <v>45778</v>
      </c>
      <c r="Y132" s="54" t="s">
        <v>40</v>
      </c>
      <c r="Z132" s="29"/>
      <c r="AA132" s="28" t="s">
        <v>31</v>
      </c>
      <c r="AB132" s="3">
        <v>0.66</v>
      </c>
      <c r="AC132" s="3">
        <v>0.5</v>
      </c>
      <c r="AD132" s="4">
        <v>294224855</v>
      </c>
      <c r="AE132" s="10" t="s">
        <v>662</v>
      </c>
    </row>
    <row r="133" spans="1:31" ht="29" x14ac:dyDescent="0.35">
      <c r="A133" s="30" t="s">
        <v>180</v>
      </c>
      <c r="B133" s="26" t="s">
        <v>290</v>
      </c>
      <c r="C133" s="30" t="s">
        <v>32</v>
      </c>
      <c r="D133" s="60" t="s">
        <v>663</v>
      </c>
      <c r="E133" s="50">
        <v>45414</v>
      </c>
      <c r="F133" s="26" t="s">
        <v>50</v>
      </c>
      <c r="G133" s="49" t="s">
        <v>642</v>
      </c>
      <c r="H133" s="20">
        <v>238000000</v>
      </c>
      <c r="I133" s="51">
        <v>0</v>
      </c>
      <c r="J133" s="6">
        <v>238000000</v>
      </c>
      <c r="K133" s="52" t="s">
        <v>44</v>
      </c>
      <c r="L133" s="35">
        <v>900448013</v>
      </c>
      <c r="M133" s="26" t="s">
        <v>96</v>
      </c>
      <c r="N133" s="30" t="s">
        <v>664</v>
      </c>
      <c r="O133" s="28" t="s">
        <v>39</v>
      </c>
      <c r="P133" s="6"/>
      <c r="Q133" s="36">
        <v>238000000</v>
      </c>
      <c r="R133" s="17">
        <v>364</v>
      </c>
      <c r="S133" s="28" t="s">
        <v>39</v>
      </c>
      <c r="T133" s="37"/>
      <c r="U133" s="28" t="s">
        <v>39</v>
      </c>
      <c r="V133" s="50">
        <v>45414</v>
      </c>
      <c r="W133" s="50">
        <v>45778</v>
      </c>
      <c r="X133" s="53">
        <v>45778</v>
      </c>
      <c r="Y133" s="54" t="s">
        <v>40</v>
      </c>
      <c r="Z133" s="29"/>
      <c r="AA133" s="28" t="s">
        <v>31</v>
      </c>
      <c r="AB133" s="3">
        <v>0.66</v>
      </c>
      <c r="AC133" s="3">
        <v>0.5</v>
      </c>
      <c r="AD133" s="4">
        <v>264279801</v>
      </c>
      <c r="AE133" s="10" t="s">
        <v>665</v>
      </c>
    </row>
    <row r="134" spans="1:31" ht="29" x14ac:dyDescent="0.35">
      <c r="A134" s="30" t="s">
        <v>180</v>
      </c>
      <c r="B134" s="26" t="s">
        <v>290</v>
      </c>
      <c r="C134" s="30" t="s">
        <v>32</v>
      </c>
      <c r="D134" s="60" t="s">
        <v>666</v>
      </c>
      <c r="E134" s="50">
        <v>45414</v>
      </c>
      <c r="F134" s="26" t="s">
        <v>50</v>
      </c>
      <c r="G134" s="49" t="s">
        <v>642</v>
      </c>
      <c r="H134" s="20">
        <v>178500000</v>
      </c>
      <c r="I134" s="51">
        <v>0</v>
      </c>
      <c r="J134" s="6">
        <v>178500000</v>
      </c>
      <c r="K134" s="52" t="s">
        <v>44</v>
      </c>
      <c r="L134" s="35">
        <v>860070899</v>
      </c>
      <c r="M134" s="26" t="s">
        <v>160</v>
      </c>
      <c r="N134" s="30" t="s">
        <v>667</v>
      </c>
      <c r="O134" s="28" t="s">
        <v>39</v>
      </c>
      <c r="P134" s="6"/>
      <c r="Q134" s="36">
        <v>178500000</v>
      </c>
      <c r="R134" s="17">
        <v>364</v>
      </c>
      <c r="S134" s="28" t="s">
        <v>39</v>
      </c>
      <c r="T134" s="37"/>
      <c r="U134" s="28" t="s">
        <v>39</v>
      </c>
      <c r="V134" s="50">
        <v>45427</v>
      </c>
      <c r="W134" s="50">
        <v>45791</v>
      </c>
      <c r="X134" s="53">
        <v>45791</v>
      </c>
      <c r="Y134" s="54" t="s">
        <v>40</v>
      </c>
      <c r="Z134" s="29"/>
      <c r="AA134" s="28" t="s">
        <v>31</v>
      </c>
      <c r="AB134" s="3">
        <v>0.66</v>
      </c>
      <c r="AC134" s="3">
        <v>0.5</v>
      </c>
      <c r="AD134" s="4">
        <v>50056320</v>
      </c>
      <c r="AE134" s="10" t="s">
        <v>668</v>
      </c>
    </row>
    <row r="135" spans="1:31" ht="29" x14ac:dyDescent="0.35">
      <c r="A135" s="30" t="s">
        <v>180</v>
      </c>
      <c r="B135" s="26" t="s">
        <v>290</v>
      </c>
      <c r="C135" s="30" t="s">
        <v>32</v>
      </c>
      <c r="D135" s="60" t="s">
        <v>669</v>
      </c>
      <c r="E135" s="50">
        <v>45414</v>
      </c>
      <c r="F135" s="26" t="s">
        <v>50</v>
      </c>
      <c r="G135" s="49" t="s">
        <v>642</v>
      </c>
      <c r="H135" s="20">
        <v>476000000</v>
      </c>
      <c r="I135" s="51">
        <v>0</v>
      </c>
      <c r="J135" s="6">
        <v>476000000</v>
      </c>
      <c r="K135" s="52" t="s">
        <v>44</v>
      </c>
      <c r="L135" s="35">
        <v>900724711</v>
      </c>
      <c r="M135" s="26" t="s">
        <v>73</v>
      </c>
      <c r="N135" s="30" t="s">
        <v>670</v>
      </c>
      <c r="O135" s="28" t="s">
        <v>39</v>
      </c>
      <c r="P135" s="6"/>
      <c r="Q135" s="36">
        <v>476000000</v>
      </c>
      <c r="R135" s="17">
        <v>364</v>
      </c>
      <c r="S135" s="28" t="s">
        <v>39</v>
      </c>
      <c r="T135" s="37"/>
      <c r="U135" s="28" t="s">
        <v>39</v>
      </c>
      <c r="V135" s="50">
        <v>45414</v>
      </c>
      <c r="W135" s="50">
        <v>45778</v>
      </c>
      <c r="X135" s="53">
        <v>45778</v>
      </c>
      <c r="Y135" s="54" t="s">
        <v>40</v>
      </c>
      <c r="Z135" s="29"/>
      <c r="AA135" s="28" t="s">
        <v>31</v>
      </c>
      <c r="AB135" s="3">
        <v>0.66</v>
      </c>
      <c r="AC135" s="3">
        <v>0.5</v>
      </c>
      <c r="AD135" s="4">
        <v>1292763108</v>
      </c>
      <c r="AE135" s="10" t="s">
        <v>671</v>
      </c>
    </row>
    <row r="136" spans="1:31" ht="29" x14ac:dyDescent="0.35">
      <c r="A136" s="30" t="s">
        <v>180</v>
      </c>
      <c r="B136" s="26" t="s">
        <v>290</v>
      </c>
      <c r="C136" s="30" t="s">
        <v>32</v>
      </c>
      <c r="D136" s="60" t="s">
        <v>672</v>
      </c>
      <c r="E136" s="50">
        <v>45414</v>
      </c>
      <c r="F136" s="26" t="s">
        <v>50</v>
      </c>
      <c r="G136" s="49" t="s">
        <v>642</v>
      </c>
      <c r="H136" s="20">
        <v>238000000</v>
      </c>
      <c r="I136" s="51">
        <v>0</v>
      </c>
      <c r="J136" s="6">
        <v>238000000</v>
      </c>
      <c r="K136" s="52" t="s">
        <v>44</v>
      </c>
      <c r="L136" s="35">
        <v>901249547</v>
      </c>
      <c r="M136" s="26" t="s">
        <v>45</v>
      </c>
      <c r="N136" s="30" t="s">
        <v>673</v>
      </c>
      <c r="O136" s="28" t="s">
        <v>39</v>
      </c>
      <c r="P136" s="6"/>
      <c r="Q136" s="36">
        <v>238000000</v>
      </c>
      <c r="R136" s="17">
        <v>364</v>
      </c>
      <c r="S136" s="28" t="s">
        <v>39</v>
      </c>
      <c r="T136" s="37"/>
      <c r="U136" s="28" t="s">
        <v>39</v>
      </c>
      <c r="V136" s="50">
        <v>45414</v>
      </c>
      <c r="W136" s="50">
        <v>45778</v>
      </c>
      <c r="X136" s="53">
        <v>45778</v>
      </c>
      <c r="Y136" s="54" t="s">
        <v>40</v>
      </c>
      <c r="Z136" s="29"/>
      <c r="AA136" s="28" t="s">
        <v>31</v>
      </c>
      <c r="AB136" s="3">
        <v>0.66</v>
      </c>
      <c r="AC136" s="3">
        <v>0.5</v>
      </c>
      <c r="AD136" s="4">
        <v>71867795</v>
      </c>
      <c r="AE136" s="10" t="s">
        <v>674</v>
      </c>
    </row>
    <row r="137" spans="1:31" ht="29" x14ac:dyDescent="0.35">
      <c r="A137" s="30" t="s">
        <v>180</v>
      </c>
      <c r="B137" s="26" t="s">
        <v>290</v>
      </c>
      <c r="C137" s="30" t="s">
        <v>32</v>
      </c>
      <c r="D137" s="60" t="s">
        <v>675</v>
      </c>
      <c r="E137" s="50">
        <v>45414</v>
      </c>
      <c r="F137" s="26" t="s">
        <v>50</v>
      </c>
      <c r="G137" s="49" t="s">
        <v>642</v>
      </c>
      <c r="H137" s="20">
        <v>357000000</v>
      </c>
      <c r="I137" s="51">
        <v>0</v>
      </c>
      <c r="J137" s="6">
        <v>357000000</v>
      </c>
      <c r="K137" s="52" t="s">
        <v>44</v>
      </c>
      <c r="L137" s="35">
        <v>900333669</v>
      </c>
      <c r="M137" s="26" t="s">
        <v>73</v>
      </c>
      <c r="N137" s="30" t="s">
        <v>676</v>
      </c>
      <c r="O137" s="28" t="s">
        <v>39</v>
      </c>
      <c r="P137" s="6"/>
      <c r="Q137" s="36">
        <v>357000000</v>
      </c>
      <c r="R137" s="17">
        <v>364</v>
      </c>
      <c r="S137" s="28" t="s">
        <v>39</v>
      </c>
      <c r="T137" s="37"/>
      <c r="U137" s="28" t="s">
        <v>39</v>
      </c>
      <c r="V137" s="50">
        <v>45414</v>
      </c>
      <c r="W137" s="50">
        <v>45778</v>
      </c>
      <c r="X137" s="53">
        <v>45778</v>
      </c>
      <c r="Y137" s="54" t="s">
        <v>40</v>
      </c>
      <c r="Z137" s="29"/>
      <c r="AA137" s="28" t="s">
        <v>31</v>
      </c>
      <c r="AB137" s="3">
        <v>0.66</v>
      </c>
      <c r="AC137" s="3">
        <v>0.5</v>
      </c>
      <c r="AD137" s="4">
        <v>208869138</v>
      </c>
      <c r="AE137" s="10" t="s">
        <v>677</v>
      </c>
    </row>
    <row r="138" spans="1:31" ht="29" x14ac:dyDescent="0.35">
      <c r="A138" s="30" t="s">
        <v>180</v>
      </c>
      <c r="B138" s="26" t="s">
        <v>290</v>
      </c>
      <c r="C138" s="30" t="s">
        <v>32</v>
      </c>
      <c r="D138" s="60" t="s">
        <v>678</v>
      </c>
      <c r="E138" s="50">
        <v>45414</v>
      </c>
      <c r="F138" s="26" t="s">
        <v>50</v>
      </c>
      <c r="G138" s="49" t="s">
        <v>642</v>
      </c>
      <c r="H138" s="20">
        <v>238000000</v>
      </c>
      <c r="I138" s="51">
        <v>0</v>
      </c>
      <c r="J138" s="6">
        <v>238000000</v>
      </c>
      <c r="K138" s="52" t="s">
        <v>44</v>
      </c>
      <c r="L138" s="35">
        <v>900708605</v>
      </c>
      <c r="M138" s="26" t="s">
        <v>73</v>
      </c>
      <c r="N138" s="30" t="s">
        <v>679</v>
      </c>
      <c r="O138" s="28" t="s">
        <v>39</v>
      </c>
      <c r="P138" s="6"/>
      <c r="Q138" s="36">
        <v>238000000</v>
      </c>
      <c r="R138" s="17">
        <v>364</v>
      </c>
      <c r="S138" s="28" t="s">
        <v>39</v>
      </c>
      <c r="T138" s="37"/>
      <c r="U138" s="28" t="s">
        <v>39</v>
      </c>
      <c r="V138" s="50">
        <v>45414</v>
      </c>
      <c r="W138" s="50">
        <v>45778</v>
      </c>
      <c r="X138" s="53">
        <v>45778</v>
      </c>
      <c r="Y138" s="54" t="s">
        <v>40</v>
      </c>
      <c r="Z138" s="29"/>
      <c r="AA138" s="28" t="s">
        <v>31</v>
      </c>
      <c r="AB138" s="3">
        <v>0.66</v>
      </c>
      <c r="AC138" s="3">
        <v>0.5</v>
      </c>
      <c r="AD138" s="4">
        <v>228679374</v>
      </c>
      <c r="AE138" s="10" t="s">
        <v>680</v>
      </c>
    </row>
    <row r="139" spans="1:31" ht="29" x14ac:dyDescent="0.35">
      <c r="A139" s="30" t="s">
        <v>180</v>
      </c>
      <c r="B139" s="26" t="s">
        <v>290</v>
      </c>
      <c r="C139" s="30" t="s">
        <v>32</v>
      </c>
      <c r="D139" s="60" t="s">
        <v>681</v>
      </c>
      <c r="E139" s="50">
        <v>45414</v>
      </c>
      <c r="F139" s="26" t="s">
        <v>50</v>
      </c>
      <c r="G139" s="49" t="s">
        <v>642</v>
      </c>
      <c r="H139" s="20">
        <v>476000000</v>
      </c>
      <c r="I139" s="51">
        <v>0</v>
      </c>
      <c r="J139" s="6">
        <v>476000000</v>
      </c>
      <c r="K139" s="52" t="s">
        <v>44</v>
      </c>
      <c r="L139" s="35">
        <v>900881021</v>
      </c>
      <c r="M139" s="26" t="s">
        <v>52</v>
      </c>
      <c r="N139" s="30" t="s">
        <v>682</v>
      </c>
      <c r="O139" s="28" t="s">
        <v>39</v>
      </c>
      <c r="P139" s="6"/>
      <c r="Q139" s="36">
        <v>476000000</v>
      </c>
      <c r="R139" s="17">
        <v>364</v>
      </c>
      <c r="S139" s="28" t="s">
        <v>39</v>
      </c>
      <c r="T139" s="37"/>
      <c r="U139" s="28" t="s">
        <v>39</v>
      </c>
      <c r="V139" s="50">
        <v>45414</v>
      </c>
      <c r="W139" s="50">
        <v>45778</v>
      </c>
      <c r="X139" s="53">
        <v>45778</v>
      </c>
      <c r="Y139" s="54" t="s">
        <v>40</v>
      </c>
      <c r="Z139" s="29"/>
      <c r="AA139" s="28" t="s">
        <v>31</v>
      </c>
      <c r="AB139" s="3">
        <v>0.66</v>
      </c>
      <c r="AC139" s="3">
        <v>0.5</v>
      </c>
      <c r="AD139" s="4">
        <v>555200125</v>
      </c>
      <c r="AE139" s="10" t="s">
        <v>683</v>
      </c>
    </row>
    <row r="140" spans="1:31" ht="29" x14ac:dyDescent="0.35">
      <c r="A140" s="30" t="s">
        <v>180</v>
      </c>
      <c r="B140" s="26" t="s">
        <v>290</v>
      </c>
      <c r="C140" s="30" t="s">
        <v>32</v>
      </c>
      <c r="D140" s="60" t="s">
        <v>684</v>
      </c>
      <c r="E140" s="50">
        <v>45414</v>
      </c>
      <c r="F140" s="26" t="s">
        <v>50</v>
      </c>
      <c r="G140" s="49" t="s">
        <v>642</v>
      </c>
      <c r="H140" s="20">
        <v>119000000</v>
      </c>
      <c r="I140" s="51">
        <v>0</v>
      </c>
      <c r="J140" s="6">
        <v>119000000</v>
      </c>
      <c r="K140" s="52" t="s">
        <v>44</v>
      </c>
      <c r="L140" s="35">
        <v>901447396</v>
      </c>
      <c r="M140" s="26" t="s">
        <v>52</v>
      </c>
      <c r="N140" s="30" t="s">
        <v>346</v>
      </c>
      <c r="O140" s="28" t="s">
        <v>39</v>
      </c>
      <c r="P140" s="6"/>
      <c r="Q140" s="36">
        <v>119000000</v>
      </c>
      <c r="R140" s="17">
        <v>364</v>
      </c>
      <c r="S140" s="28" t="s">
        <v>39</v>
      </c>
      <c r="T140" s="37"/>
      <c r="U140" s="28" t="s">
        <v>39</v>
      </c>
      <c r="V140" s="50">
        <v>45414</v>
      </c>
      <c r="W140" s="50">
        <v>45778</v>
      </c>
      <c r="X140" s="53">
        <v>45778</v>
      </c>
      <c r="Y140" s="54" t="s">
        <v>40</v>
      </c>
      <c r="Z140" s="29"/>
      <c r="AA140" s="28" t="s">
        <v>31</v>
      </c>
      <c r="AB140" s="3">
        <v>0.66</v>
      </c>
      <c r="AC140" s="3">
        <v>0.5</v>
      </c>
      <c r="AD140" s="4">
        <v>20117740</v>
      </c>
      <c r="AE140" s="10" t="s">
        <v>685</v>
      </c>
    </row>
    <row r="141" spans="1:31" ht="29" x14ac:dyDescent="0.35">
      <c r="A141" s="30" t="s">
        <v>180</v>
      </c>
      <c r="B141" s="26" t="s">
        <v>290</v>
      </c>
      <c r="C141" s="30" t="s">
        <v>32</v>
      </c>
      <c r="D141" s="60" t="s">
        <v>686</v>
      </c>
      <c r="E141" s="50">
        <v>45414</v>
      </c>
      <c r="F141" s="26" t="s">
        <v>50</v>
      </c>
      <c r="G141" s="49" t="s">
        <v>642</v>
      </c>
      <c r="H141" s="20">
        <v>476000000</v>
      </c>
      <c r="I141" s="51">
        <v>0</v>
      </c>
      <c r="J141" s="6">
        <v>476000000</v>
      </c>
      <c r="K141" s="52" t="s">
        <v>44</v>
      </c>
      <c r="L141" s="35">
        <v>900701533</v>
      </c>
      <c r="M141" s="26" t="s">
        <v>89</v>
      </c>
      <c r="N141" s="30" t="s">
        <v>687</v>
      </c>
      <c r="O141" s="28" t="s">
        <v>39</v>
      </c>
      <c r="P141" s="6"/>
      <c r="Q141" s="36">
        <v>476000000</v>
      </c>
      <c r="R141" s="17">
        <v>364</v>
      </c>
      <c r="S141" s="28" t="s">
        <v>39</v>
      </c>
      <c r="T141" s="37"/>
      <c r="U141" s="28" t="s">
        <v>39</v>
      </c>
      <c r="V141" s="50">
        <v>45414</v>
      </c>
      <c r="W141" s="50">
        <v>45778</v>
      </c>
      <c r="X141" s="53">
        <v>45778</v>
      </c>
      <c r="Y141" s="54" t="s">
        <v>40</v>
      </c>
      <c r="Z141" s="29"/>
      <c r="AA141" s="28" t="s">
        <v>31</v>
      </c>
      <c r="AB141" s="3">
        <v>0.66</v>
      </c>
      <c r="AC141" s="3">
        <v>0.5</v>
      </c>
      <c r="AD141" s="4">
        <v>353003558</v>
      </c>
      <c r="AE141" s="9" t="s">
        <v>688</v>
      </c>
    </row>
    <row r="142" spans="1:31" ht="29" x14ac:dyDescent="0.35">
      <c r="A142" s="30" t="s">
        <v>180</v>
      </c>
      <c r="B142" s="26" t="s">
        <v>290</v>
      </c>
      <c r="C142" s="30" t="s">
        <v>32</v>
      </c>
      <c r="D142" s="60" t="s">
        <v>689</v>
      </c>
      <c r="E142" s="50">
        <v>45414</v>
      </c>
      <c r="F142" s="26" t="s">
        <v>50</v>
      </c>
      <c r="G142" s="49" t="s">
        <v>690</v>
      </c>
      <c r="H142" s="20">
        <v>178500000</v>
      </c>
      <c r="I142" s="51">
        <v>0</v>
      </c>
      <c r="J142" s="6">
        <v>178500000</v>
      </c>
      <c r="K142" s="52" t="s">
        <v>44</v>
      </c>
      <c r="L142" s="35">
        <v>901182653</v>
      </c>
      <c r="M142" s="26" t="s">
        <v>99</v>
      </c>
      <c r="N142" s="30" t="s">
        <v>691</v>
      </c>
      <c r="O142" s="28" t="s">
        <v>39</v>
      </c>
      <c r="P142" s="6"/>
      <c r="Q142" s="36">
        <v>178500000</v>
      </c>
      <c r="R142" s="17">
        <v>364</v>
      </c>
      <c r="S142" s="28" t="s">
        <v>39</v>
      </c>
      <c r="T142" s="37"/>
      <c r="U142" s="28" t="s">
        <v>39</v>
      </c>
      <c r="V142" s="50">
        <v>45414</v>
      </c>
      <c r="W142" s="50">
        <v>45778</v>
      </c>
      <c r="X142" s="53">
        <v>45778</v>
      </c>
      <c r="Y142" s="54" t="s">
        <v>40</v>
      </c>
      <c r="Z142" s="29"/>
      <c r="AA142" s="28" t="s">
        <v>31</v>
      </c>
      <c r="AB142" s="3">
        <v>0.66</v>
      </c>
      <c r="AC142" s="3">
        <v>0.5</v>
      </c>
      <c r="AD142" s="4">
        <v>293689799</v>
      </c>
      <c r="AE142" s="9" t="s">
        <v>692</v>
      </c>
    </row>
    <row r="143" spans="1:31" ht="29" x14ac:dyDescent="0.35">
      <c r="A143" s="30" t="s">
        <v>180</v>
      </c>
      <c r="B143" s="26" t="s">
        <v>290</v>
      </c>
      <c r="C143" s="30" t="s">
        <v>32</v>
      </c>
      <c r="D143" s="60" t="s">
        <v>693</v>
      </c>
      <c r="E143" s="50">
        <v>45414</v>
      </c>
      <c r="F143" s="26" t="s">
        <v>50</v>
      </c>
      <c r="G143" s="49" t="s">
        <v>642</v>
      </c>
      <c r="H143" s="20">
        <v>357000000</v>
      </c>
      <c r="I143" s="51">
        <v>0</v>
      </c>
      <c r="J143" s="6">
        <v>357000000</v>
      </c>
      <c r="K143" s="52" t="s">
        <v>44</v>
      </c>
      <c r="L143" s="35">
        <v>900735104</v>
      </c>
      <c r="M143" s="26" t="s">
        <v>89</v>
      </c>
      <c r="N143" s="30" t="s">
        <v>694</v>
      </c>
      <c r="O143" s="28" t="s">
        <v>38</v>
      </c>
      <c r="P143" s="6">
        <v>342000000</v>
      </c>
      <c r="Q143" s="36">
        <v>699000000</v>
      </c>
      <c r="R143" s="17">
        <v>243</v>
      </c>
      <c r="S143" s="28" t="s">
        <v>38</v>
      </c>
      <c r="T143" s="37">
        <v>181</v>
      </c>
      <c r="U143" s="38" t="s">
        <v>39</v>
      </c>
      <c r="V143" s="50">
        <v>45414</v>
      </c>
      <c r="W143" s="50">
        <v>45657</v>
      </c>
      <c r="X143" s="53">
        <v>45838</v>
      </c>
      <c r="Y143" s="54" t="s">
        <v>40</v>
      </c>
      <c r="Z143" s="29"/>
      <c r="AA143" s="28" t="s">
        <v>31</v>
      </c>
      <c r="AB143" s="3">
        <v>0.66</v>
      </c>
      <c r="AC143" s="3">
        <v>0.5</v>
      </c>
      <c r="AD143" s="4">
        <v>507113372</v>
      </c>
      <c r="AE143" s="9" t="s">
        <v>695</v>
      </c>
    </row>
    <row r="144" spans="1:31" ht="29" x14ac:dyDescent="0.35">
      <c r="A144" s="30" t="s">
        <v>180</v>
      </c>
      <c r="B144" s="26" t="s">
        <v>290</v>
      </c>
      <c r="C144" s="30" t="s">
        <v>32</v>
      </c>
      <c r="D144" s="60" t="s">
        <v>696</v>
      </c>
      <c r="E144" s="50">
        <v>45414</v>
      </c>
      <c r="F144" s="26" t="s">
        <v>50</v>
      </c>
      <c r="G144" s="49" t="s">
        <v>697</v>
      </c>
      <c r="H144" s="20">
        <v>357000000</v>
      </c>
      <c r="I144" s="51">
        <v>0</v>
      </c>
      <c r="J144" s="6">
        <v>357000000</v>
      </c>
      <c r="K144" s="52" t="s">
        <v>44</v>
      </c>
      <c r="L144" s="35">
        <v>900802434</v>
      </c>
      <c r="M144" s="26" t="s">
        <v>77</v>
      </c>
      <c r="N144" s="30" t="s">
        <v>698</v>
      </c>
      <c r="O144" s="28" t="s">
        <v>39</v>
      </c>
      <c r="P144" s="6"/>
      <c r="Q144" s="36">
        <v>357000000</v>
      </c>
      <c r="R144" s="17">
        <v>364</v>
      </c>
      <c r="S144" s="28" t="s">
        <v>39</v>
      </c>
      <c r="T144" s="37"/>
      <c r="U144" s="28" t="s">
        <v>39</v>
      </c>
      <c r="V144" s="50">
        <v>45414</v>
      </c>
      <c r="W144" s="50">
        <v>45778</v>
      </c>
      <c r="X144" s="53">
        <v>45778</v>
      </c>
      <c r="Y144" s="54" t="s">
        <v>40</v>
      </c>
      <c r="Z144" s="29"/>
      <c r="AA144" s="28" t="s">
        <v>31</v>
      </c>
      <c r="AB144" s="3">
        <v>0.66</v>
      </c>
      <c r="AC144" s="3">
        <v>0.5</v>
      </c>
      <c r="AD144" s="4">
        <v>404182173</v>
      </c>
      <c r="AE144" s="9" t="s">
        <v>695</v>
      </c>
    </row>
    <row r="145" spans="1:31" ht="29" x14ac:dyDescent="0.35">
      <c r="A145" s="30" t="s">
        <v>180</v>
      </c>
      <c r="B145" s="26" t="s">
        <v>290</v>
      </c>
      <c r="C145" s="30" t="s">
        <v>32</v>
      </c>
      <c r="D145" s="60" t="s">
        <v>700</v>
      </c>
      <c r="E145" s="50">
        <v>45414</v>
      </c>
      <c r="F145" s="26" t="s">
        <v>50</v>
      </c>
      <c r="G145" s="49" t="s">
        <v>690</v>
      </c>
      <c r="H145" s="20">
        <v>178500000</v>
      </c>
      <c r="I145" s="51">
        <v>0</v>
      </c>
      <c r="J145" s="6">
        <v>178500000</v>
      </c>
      <c r="K145" s="52" t="s">
        <v>44</v>
      </c>
      <c r="L145" s="35">
        <v>901344641</v>
      </c>
      <c r="M145" s="26" t="s">
        <v>63</v>
      </c>
      <c r="N145" s="30" t="s">
        <v>701</v>
      </c>
      <c r="O145" s="28" t="s">
        <v>39</v>
      </c>
      <c r="P145" s="6"/>
      <c r="Q145" s="36">
        <v>178500000</v>
      </c>
      <c r="R145" s="17">
        <v>364</v>
      </c>
      <c r="S145" s="28" t="s">
        <v>39</v>
      </c>
      <c r="T145" s="37"/>
      <c r="U145" s="28" t="s">
        <v>39</v>
      </c>
      <c r="V145" s="50">
        <v>45414</v>
      </c>
      <c r="W145" s="50">
        <v>45778</v>
      </c>
      <c r="X145" s="53">
        <v>45778</v>
      </c>
      <c r="Y145" s="54" t="s">
        <v>40</v>
      </c>
      <c r="Z145" s="29"/>
      <c r="AA145" s="28" t="s">
        <v>31</v>
      </c>
      <c r="AB145" s="3">
        <v>0.66</v>
      </c>
      <c r="AC145" s="3">
        <v>0.5</v>
      </c>
      <c r="AD145" s="4">
        <v>840798095</v>
      </c>
      <c r="AE145" s="9" t="s">
        <v>702</v>
      </c>
    </row>
    <row r="146" spans="1:31" ht="29" x14ac:dyDescent="0.35">
      <c r="A146" s="30" t="s">
        <v>180</v>
      </c>
      <c r="B146" s="26" t="s">
        <v>290</v>
      </c>
      <c r="C146" s="30" t="s">
        <v>32</v>
      </c>
      <c r="D146" s="60" t="s">
        <v>703</v>
      </c>
      <c r="E146" s="50">
        <v>45414</v>
      </c>
      <c r="F146" s="26" t="s">
        <v>50</v>
      </c>
      <c r="G146" s="49" t="s">
        <v>620</v>
      </c>
      <c r="H146" s="20">
        <v>357000000</v>
      </c>
      <c r="I146" s="51">
        <v>0</v>
      </c>
      <c r="J146" s="6">
        <v>357000000</v>
      </c>
      <c r="K146" s="52" t="s">
        <v>44</v>
      </c>
      <c r="L146" s="35">
        <v>900592204</v>
      </c>
      <c r="M146" s="26" t="s">
        <v>77</v>
      </c>
      <c r="N146" s="30" t="s">
        <v>704</v>
      </c>
      <c r="O146" s="28" t="s">
        <v>39</v>
      </c>
      <c r="P146" s="6"/>
      <c r="Q146" s="36">
        <v>357000000</v>
      </c>
      <c r="R146" s="17">
        <v>364</v>
      </c>
      <c r="S146" s="28" t="s">
        <v>39</v>
      </c>
      <c r="T146" s="37"/>
      <c r="U146" s="28" t="s">
        <v>39</v>
      </c>
      <c r="V146" s="50">
        <v>45414</v>
      </c>
      <c r="W146" s="50">
        <v>45778</v>
      </c>
      <c r="X146" s="53">
        <v>45778</v>
      </c>
      <c r="Y146" s="54" t="s">
        <v>40</v>
      </c>
      <c r="Z146" s="29"/>
      <c r="AA146" s="28" t="s">
        <v>31</v>
      </c>
      <c r="AB146" s="3">
        <v>0.66</v>
      </c>
      <c r="AC146" s="3">
        <v>0.5</v>
      </c>
      <c r="AD146" s="4">
        <v>595045806</v>
      </c>
      <c r="AE146" s="9" t="s">
        <v>705</v>
      </c>
    </row>
    <row r="147" spans="1:31" ht="29" x14ac:dyDescent="0.35">
      <c r="A147" s="30" t="s">
        <v>180</v>
      </c>
      <c r="B147" s="26" t="s">
        <v>290</v>
      </c>
      <c r="C147" s="30" t="s">
        <v>32</v>
      </c>
      <c r="D147" s="60" t="s">
        <v>706</v>
      </c>
      <c r="E147" s="50">
        <v>45414</v>
      </c>
      <c r="F147" s="26" t="s">
        <v>50</v>
      </c>
      <c r="G147" s="49" t="s">
        <v>620</v>
      </c>
      <c r="H147" s="20">
        <v>357000000</v>
      </c>
      <c r="I147" s="51">
        <v>0</v>
      </c>
      <c r="J147" s="6">
        <v>357000000</v>
      </c>
      <c r="K147" s="52" t="s">
        <v>44</v>
      </c>
      <c r="L147" s="35">
        <v>901320859</v>
      </c>
      <c r="M147" s="26" t="s">
        <v>73</v>
      </c>
      <c r="N147" s="30" t="s">
        <v>707</v>
      </c>
      <c r="O147" s="28" t="s">
        <v>39</v>
      </c>
      <c r="P147" s="6"/>
      <c r="Q147" s="36">
        <v>357000000</v>
      </c>
      <c r="R147" s="17">
        <v>364</v>
      </c>
      <c r="S147" s="28" t="s">
        <v>39</v>
      </c>
      <c r="T147" s="37"/>
      <c r="U147" s="28" t="s">
        <v>39</v>
      </c>
      <c r="V147" s="50">
        <v>45414</v>
      </c>
      <c r="W147" s="50">
        <v>45778</v>
      </c>
      <c r="X147" s="53">
        <v>45778</v>
      </c>
      <c r="Y147" s="54" t="s">
        <v>40</v>
      </c>
      <c r="Z147" s="29"/>
      <c r="AA147" s="28" t="s">
        <v>31</v>
      </c>
      <c r="AB147" s="3">
        <v>0.66</v>
      </c>
      <c r="AC147" s="3">
        <v>0.5</v>
      </c>
      <c r="AD147" s="4">
        <v>134055134</v>
      </c>
      <c r="AE147" s="9" t="s">
        <v>708</v>
      </c>
    </row>
    <row r="148" spans="1:31" ht="29" x14ac:dyDescent="0.35">
      <c r="A148" s="30" t="s">
        <v>101</v>
      </c>
      <c r="B148" s="26" t="s">
        <v>125</v>
      </c>
      <c r="C148" s="30" t="s">
        <v>32</v>
      </c>
      <c r="D148" s="60" t="s">
        <v>709</v>
      </c>
      <c r="E148" s="50">
        <v>45414</v>
      </c>
      <c r="F148" s="26" t="s">
        <v>50</v>
      </c>
      <c r="G148" s="49" t="s">
        <v>710</v>
      </c>
      <c r="H148" s="20">
        <v>19244680</v>
      </c>
      <c r="I148" s="51">
        <v>0</v>
      </c>
      <c r="J148" s="6">
        <v>19244680</v>
      </c>
      <c r="K148" s="52" t="s">
        <v>36</v>
      </c>
      <c r="L148" s="35">
        <v>79506641</v>
      </c>
      <c r="M148" s="26"/>
      <c r="N148" s="30" t="s">
        <v>344</v>
      </c>
      <c r="O148" s="28" t="s">
        <v>39</v>
      </c>
      <c r="P148" s="6"/>
      <c r="Q148" s="36">
        <v>19244680</v>
      </c>
      <c r="R148" s="17">
        <v>364</v>
      </c>
      <c r="S148" s="28" t="s">
        <v>39</v>
      </c>
      <c r="T148" s="37"/>
      <c r="U148" s="28" t="s">
        <v>39</v>
      </c>
      <c r="V148" s="50">
        <v>45444</v>
      </c>
      <c r="W148" s="50">
        <v>45808</v>
      </c>
      <c r="X148" s="53">
        <v>45808</v>
      </c>
      <c r="Y148" s="54" t="s">
        <v>40</v>
      </c>
      <c r="Z148" s="29"/>
      <c r="AA148" s="28" t="s">
        <v>132</v>
      </c>
      <c r="AB148" s="3">
        <v>0.57999999999999996</v>
      </c>
      <c r="AC148" s="3">
        <v>0.56000000000000005</v>
      </c>
      <c r="AD148" s="4">
        <v>10829000</v>
      </c>
      <c r="AE148" s="9" t="s">
        <v>711</v>
      </c>
    </row>
    <row r="149" spans="1:31" ht="29" x14ac:dyDescent="0.35">
      <c r="A149" s="30" t="s">
        <v>180</v>
      </c>
      <c r="B149" s="26" t="s">
        <v>290</v>
      </c>
      <c r="C149" s="30" t="s">
        <v>32</v>
      </c>
      <c r="D149" s="60" t="s">
        <v>712</v>
      </c>
      <c r="E149" s="50">
        <v>45414</v>
      </c>
      <c r="F149" s="26" t="s">
        <v>50</v>
      </c>
      <c r="G149" s="49" t="s">
        <v>620</v>
      </c>
      <c r="H149" s="20">
        <v>178500000</v>
      </c>
      <c r="I149" s="51">
        <v>0</v>
      </c>
      <c r="J149" s="6">
        <v>178500000</v>
      </c>
      <c r="K149" s="52" t="s">
        <v>44</v>
      </c>
      <c r="L149" s="35">
        <v>901313312</v>
      </c>
      <c r="M149" s="26" t="s">
        <v>45</v>
      </c>
      <c r="N149" s="30" t="s">
        <v>713</v>
      </c>
      <c r="O149" s="28" t="s">
        <v>39</v>
      </c>
      <c r="P149" s="6"/>
      <c r="Q149" s="36">
        <v>178500000</v>
      </c>
      <c r="R149" s="17">
        <v>364</v>
      </c>
      <c r="S149" s="28" t="s">
        <v>39</v>
      </c>
      <c r="T149" s="37"/>
      <c r="U149" s="28" t="s">
        <v>39</v>
      </c>
      <c r="V149" s="50">
        <v>45414</v>
      </c>
      <c r="W149" s="50">
        <v>45778</v>
      </c>
      <c r="X149" s="53">
        <v>45778</v>
      </c>
      <c r="Y149" s="54" t="s">
        <v>40</v>
      </c>
      <c r="Z149" s="29"/>
      <c r="AA149" s="28" t="s">
        <v>31</v>
      </c>
      <c r="AB149" s="3">
        <v>0.66</v>
      </c>
      <c r="AC149" s="3">
        <v>0.5</v>
      </c>
      <c r="AD149" s="4">
        <v>270843165</v>
      </c>
      <c r="AE149" s="9" t="s">
        <v>714</v>
      </c>
    </row>
    <row r="150" spans="1:31" ht="29" x14ac:dyDescent="0.35">
      <c r="A150" s="30" t="s">
        <v>180</v>
      </c>
      <c r="B150" s="26" t="s">
        <v>290</v>
      </c>
      <c r="C150" s="30" t="s">
        <v>32</v>
      </c>
      <c r="D150" s="60" t="s">
        <v>715</v>
      </c>
      <c r="E150" s="50">
        <v>45414</v>
      </c>
      <c r="F150" s="26" t="s">
        <v>50</v>
      </c>
      <c r="G150" s="49" t="s">
        <v>620</v>
      </c>
      <c r="H150" s="20">
        <v>119000000</v>
      </c>
      <c r="I150" s="51">
        <v>0</v>
      </c>
      <c r="J150" s="6">
        <v>119000000</v>
      </c>
      <c r="K150" s="52" t="s">
        <v>44</v>
      </c>
      <c r="L150" s="35">
        <v>901048445</v>
      </c>
      <c r="M150" s="26" t="s">
        <v>77</v>
      </c>
      <c r="N150" s="30" t="s">
        <v>716</v>
      </c>
      <c r="O150" s="28" t="s">
        <v>39</v>
      </c>
      <c r="P150" s="6"/>
      <c r="Q150" s="36">
        <v>119000000</v>
      </c>
      <c r="R150" s="17">
        <v>364</v>
      </c>
      <c r="S150" s="28" t="s">
        <v>39</v>
      </c>
      <c r="T150" s="37"/>
      <c r="U150" s="28" t="s">
        <v>39</v>
      </c>
      <c r="V150" s="50">
        <v>45414</v>
      </c>
      <c r="W150" s="50">
        <v>45778</v>
      </c>
      <c r="X150" s="53">
        <v>45778</v>
      </c>
      <c r="Y150" s="54" t="s">
        <v>40</v>
      </c>
      <c r="Z150" s="29"/>
      <c r="AA150" s="28" t="s">
        <v>31</v>
      </c>
      <c r="AB150" s="3">
        <v>0.66</v>
      </c>
      <c r="AC150" s="3">
        <v>0.5</v>
      </c>
      <c r="AD150" s="4">
        <v>969023123</v>
      </c>
      <c r="AE150" s="9" t="s">
        <v>717</v>
      </c>
    </row>
    <row r="151" spans="1:31" ht="29" x14ac:dyDescent="0.35">
      <c r="A151" s="30" t="s">
        <v>180</v>
      </c>
      <c r="B151" s="26" t="s">
        <v>290</v>
      </c>
      <c r="C151" s="30" t="s">
        <v>32</v>
      </c>
      <c r="D151" s="60" t="s">
        <v>718</v>
      </c>
      <c r="E151" s="50">
        <v>45414</v>
      </c>
      <c r="F151" s="26" t="s">
        <v>50</v>
      </c>
      <c r="G151" s="49" t="s">
        <v>620</v>
      </c>
      <c r="H151" s="20">
        <v>357000000</v>
      </c>
      <c r="I151" s="51">
        <v>0</v>
      </c>
      <c r="J151" s="6">
        <v>357000000</v>
      </c>
      <c r="K151" s="52" t="s">
        <v>44</v>
      </c>
      <c r="L151" s="35">
        <v>900879837</v>
      </c>
      <c r="M151" s="26" t="s">
        <v>45</v>
      </c>
      <c r="N151" s="30" t="s">
        <v>719</v>
      </c>
      <c r="O151" s="28" t="s">
        <v>39</v>
      </c>
      <c r="P151" s="6"/>
      <c r="Q151" s="36">
        <v>357000000</v>
      </c>
      <c r="R151" s="17">
        <v>364</v>
      </c>
      <c r="S151" s="28" t="s">
        <v>39</v>
      </c>
      <c r="T151" s="37"/>
      <c r="U151" s="28" t="s">
        <v>39</v>
      </c>
      <c r="V151" s="50">
        <v>45414</v>
      </c>
      <c r="W151" s="50">
        <v>45778</v>
      </c>
      <c r="X151" s="53">
        <v>45778</v>
      </c>
      <c r="Y151" s="54" t="s">
        <v>40</v>
      </c>
      <c r="Z151" s="29"/>
      <c r="AA151" s="28" t="s">
        <v>31</v>
      </c>
      <c r="AB151" s="3">
        <v>0.66</v>
      </c>
      <c r="AC151" s="3">
        <v>0.5</v>
      </c>
      <c r="AD151" s="4">
        <v>207933093</v>
      </c>
      <c r="AE151" s="9" t="s">
        <v>720</v>
      </c>
    </row>
    <row r="152" spans="1:31" ht="29" x14ac:dyDescent="0.35">
      <c r="A152" s="30" t="s">
        <v>180</v>
      </c>
      <c r="B152" s="26" t="s">
        <v>290</v>
      </c>
      <c r="C152" s="30" t="s">
        <v>32</v>
      </c>
      <c r="D152" s="60" t="s">
        <v>721</v>
      </c>
      <c r="E152" s="50">
        <v>45415</v>
      </c>
      <c r="F152" s="26" t="s">
        <v>50</v>
      </c>
      <c r="G152" s="49" t="s">
        <v>620</v>
      </c>
      <c r="H152" s="20">
        <v>476000000</v>
      </c>
      <c r="I152" s="51">
        <v>0</v>
      </c>
      <c r="J152" s="6">
        <v>476000000</v>
      </c>
      <c r="K152" s="52" t="s">
        <v>44</v>
      </c>
      <c r="L152" s="35">
        <v>900710007</v>
      </c>
      <c r="M152" s="26" t="s">
        <v>146</v>
      </c>
      <c r="N152" s="30" t="s">
        <v>722</v>
      </c>
      <c r="O152" s="28" t="s">
        <v>39</v>
      </c>
      <c r="P152" s="6"/>
      <c r="Q152" s="36">
        <v>476000000</v>
      </c>
      <c r="R152" s="17">
        <v>365</v>
      </c>
      <c r="S152" s="28" t="s">
        <v>39</v>
      </c>
      <c r="T152" s="37"/>
      <c r="U152" s="28" t="s">
        <v>39</v>
      </c>
      <c r="V152" s="50">
        <v>45415</v>
      </c>
      <c r="W152" s="50">
        <v>45780</v>
      </c>
      <c r="X152" s="53">
        <v>45780</v>
      </c>
      <c r="Y152" s="54" t="s">
        <v>40</v>
      </c>
      <c r="Z152" s="29"/>
      <c r="AA152" s="28" t="s">
        <v>31</v>
      </c>
      <c r="AB152" s="3">
        <v>0.66</v>
      </c>
      <c r="AC152" s="3">
        <v>0.5</v>
      </c>
      <c r="AD152" s="4">
        <v>374178644</v>
      </c>
      <c r="AE152" s="9" t="s">
        <v>723</v>
      </c>
    </row>
    <row r="153" spans="1:31" ht="29" x14ac:dyDescent="0.35">
      <c r="A153" s="30" t="s">
        <v>180</v>
      </c>
      <c r="B153" s="26" t="s">
        <v>290</v>
      </c>
      <c r="C153" s="30" t="s">
        <v>32</v>
      </c>
      <c r="D153" s="60" t="s">
        <v>724</v>
      </c>
      <c r="E153" s="50">
        <v>45414</v>
      </c>
      <c r="F153" s="26" t="s">
        <v>50</v>
      </c>
      <c r="G153" s="49" t="s">
        <v>620</v>
      </c>
      <c r="H153" s="20">
        <v>357000000</v>
      </c>
      <c r="I153" s="51">
        <v>0</v>
      </c>
      <c r="J153" s="6">
        <v>357000000</v>
      </c>
      <c r="K153" s="52" t="s">
        <v>44</v>
      </c>
      <c r="L153" s="35">
        <v>900720181</v>
      </c>
      <c r="M153" s="26" t="s">
        <v>52</v>
      </c>
      <c r="N153" s="30" t="s">
        <v>725</v>
      </c>
      <c r="O153" s="28" t="s">
        <v>39</v>
      </c>
      <c r="P153" s="6"/>
      <c r="Q153" s="36">
        <v>357000000</v>
      </c>
      <c r="R153" s="17">
        <v>365</v>
      </c>
      <c r="S153" s="28" t="s">
        <v>39</v>
      </c>
      <c r="T153" s="37"/>
      <c r="U153" s="28" t="s">
        <v>39</v>
      </c>
      <c r="V153" s="50">
        <v>45414</v>
      </c>
      <c r="W153" s="50">
        <v>45779</v>
      </c>
      <c r="X153" s="53">
        <v>45779</v>
      </c>
      <c r="Y153" s="54" t="s">
        <v>40</v>
      </c>
      <c r="Z153" s="29"/>
      <c r="AA153" s="28" t="s">
        <v>31</v>
      </c>
      <c r="AB153" s="3">
        <v>0.66</v>
      </c>
      <c r="AC153" s="3">
        <v>0.5</v>
      </c>
      <c r="AD153" s="4">
        <v>492475174</v>
      </c>
      <c r="AE153" s="9" t="s">
        <v>726</v>
      </c>
    </row>
    <row r="154" spans="1:31" ht="29" x14ac:dyDescent="0.35">
      <c r="A154" s="30" t="s">
        <v>180</v>
      </c>
      <c r="B154" s="26" t="s">
        <v>290</v>
      </c>
      <c r="C154" s="30" t="s">
        <v>32</v>
      </c>
      <c r="D154" s="60" t="s">
        <v>727</v>
      </c>
      <c r="E154" s="50">
        <v>45414</v>
      </c>
      <c r="F154" s="26" t="s">
        <v>50</v>
      </c>
      <c r="G154" s="49" t="s">
        <v>620</v>
      </c>
      <c r="H154" s="20">
        <v>400000000</v>
      </c>
      <c r="I154" s="51">
        <v>76000000</v>
      </c>
      <c r="J154" s="6">
        <v>476000000</v>
      </c>
      <c r="K154" s="52" t="s">
        <v>44</v>
      </c>
      <c r="L154" s="35">
        <v>900856769</v>
      </c>
      <c r="M154" s="26" t="s">
        <v>160</v>
      </c>
      <c r="N154" s="30" t="s">
        <v>728</v>
      </c>
      <c r="O154" s="28" t="s">
        <v>38</v>
      </c>
      <c r="P154" s="6">
        <v>126000000</v>
      </c>
      <c r="Q154" s="36">
        <v>602000000</v>
      </c>
      <c r="R154" s="17">
        <v>364</v>
      </c>
      <c r="S154" s="28" t="s">
        <v>38</v>
      </c>
      <c r="T154" s="37">
        <v>92</v>
      </c>
      <c r="U154" s="28" t="s">
        <v>39</v>
      </c>
      <c r="V154" s="50">
        <v>45414</v>
      </c>
      <c r="W154" s="50">
        <v>45778</v>
      </c>
      <c r="X154" s="53">
        <v>45870</v>
      </c>
      <c r="Y154" s="54" t="s">
        <v>40</v>
      </c>
      <c r="Z154" s="29"/>
      <c r="AA154" s="28" t="s">
        <v>31</v>
      </c>
      <c r="AB154" s="3">
        <v>0.66</v>
      </c>
      <c r="AC154" s="3">
        <v>0.5</v>
      </c>
      <c r="AD154" s="4">
        <v>393748026</v>
      </c>
      <c r="AE154" s="9" t="s">
        <v>729</v>
      </c>
    </row>
    <row r="155" spans="1:31" ht="43.5" x14ac:dyDescent="0.35">
      <c r="A155" s="30" t="s">
        <v>29</v>
      </c>
      <c r="B155" s="26" t="s">
        <v>457</v>
      </c>
      <c r="C155" s="30" t="s">
        <v>32</v>
      </c>
      <c r="D155" s="60" t="s">
        <v>730</v>
      </c>
      <c r="E155" s="50">
        <v>45432</v>
      </c>
      <c r="F155" s="26" t="s">
        <v>158</v>
      </c>
      <c r="G155" s="49" t="s">
        <v>731</v>
      </c>
      <c r="H155" s="20">
        <v>178500000</v>
      </c>
      <c r="I155" s="51">
        <v>3114653</v>
      </c>
      <c r="J155" s="6">
        <v>181614653</v>
      </c>
      <c r="K155" s="52" t="s">
        <v>44</v>
      </c>
      <c r="L155" s="35">
        <v>830005448</v>
      </c>
      <c r="M155" s="26" t="s">
        <v>77</v>
      </c>
      <c r="N155" s="30" t="s">
        <v>732</v>
      </c>
      <c r="O155" s="28" t="s">
        <v>39</v>
      </c>
      <c r="P155" s="6"/>
      <c r="Q155" s="36">
        <v>181614653</v>
      </c>
      <c r="R155" s="17">
        <v>365</v>
      </c>
      <c r="S155" s="28" t="s">
        <v>39</v>
      </c>
      <c r="T155" s="37"/>
      <c r="U155" s="28" t="s">
        <v>39</v>
      </c>
      <c r="V155" s="50">
        <v>45432</v>
      </c>
      <c r="W155" s="50">
        <v>45797</v>
      </c>
      <c r="X155" s="53">
        <v>45797</v>
      </c>
      <c r="Y155" s="54" t="s">
        <v>40</v>
      </c>
      <c r="Z155" s="29"/>
      <c r="AA155" s="28" t="s">
        <v>171</v>
      </c>
      <c r="AB155" s="3">
        <v>0.62</v>
      </c>
      <c r="AC155" s="3">
        <v>0.66</v>
      </c>
      <c r="AD155" s="4">
        <v>12874917</v>
      </c>
      <c r="AE155" s="9" t="s">
        <v>733</v>
      </c>
    </row>
    <row r="156" spans="1:31" ht="29" x14ac:dyDescent="0.35">
      <c r="A156" s="30" t="s">
        <v>180</v>
      </c>
      <c r="B156" s="26" t="s">
        <v>290</v>
      </c>
      <c r="C156" s="30" t="s">
        <v>32</v>
      </c>
      <c r="D156" s="60" t="s">
        <v>736</v>
      </c>
      <c r="E156" s="50">
        <v>45420</v>
      </c>
      <c r="F156" s="26" t="s">
        <v>50</v>
      </c>
      <c r="G156" s="49" t="s">
        <v>627</v>
      </c>
      <c r="H156" s="20">
        <v>178500000</v>
      </c>
      <c r="I156" s="51">
        <v>0</v>
      </c>
      <c r="J156" s="6">
        <v>178500000</v>
      </c>
      <c r="K156" s="52" t="s">
        <v>44</v>
      </c>
      <c r="L156" s="35">
        <v>901361847</v>
      </c>
      <c r="M156" s="26" t="s">
        <v>99</v>
      </c>
      <c r="N156" s="30" t="s">
        <v>737</v>
      </c>
      <c r="O156" s="28" t="s">
        <v>39</v>
      </c>
      <c r="P156" s="6"/>
      <c r="Q156" s="36">
        <v>178500000</v>
      </c>
      <c r="R156" s="17">
        <v>364</v>
      </c>
      <c r="S156" s="28" t="s">
        <v>39</v>
      </c>
      <c r="T156" s="37"/>
      <c r="U156" s="28" t="s">
        <v>39</v>
      </c>
      <c r="V156" s="50">
        <v>45420</v>
      </c>
      <c r="W156" s="50">
        <v>45784</v>
      </c>
      <c r="X156" s="53">
        <v>45784</v>
      </c>
      <c r="Y156" s="54" t="s">
        <v>40</v>
      </c>
      <c r="Z156" s="29"/>
      <c r="AA156" s="28" t="s">
        <v>31</v>
      </c>
      <c r="AB156" s="3">
        <v>0.66</v>
      </c>
      <c r="AC156" s="3">
        <v>0.5</v>
      </c>
      <c r="AD156" s="4">
        <v>6150750</v>
      </c>
      <c r="AE156" s="9" t="s">
        <v>738</v>
      </c>
    </row>
    <row r="157" spans="1:31" ht="29" x14ac:dyDescent="0.35">
      <c r="A157" s="30" t="s">
        <v>29</v>
      </c>
      <c r="B157" s="26" t="s">
        <v>197</v>
      </c>
      <c r="C157" s="30" t="s">
        <v>32</v>
      </c>
      <c r="D157" s="60" t="s">
        <v>739</v>
      </c>
      <c r="E157" s="50">
        <v>45426</v>
      </c>
      <c r="F157" s="26" t="s">
        <v>50</v>
      </c>
      <c r="G157" s="49" t="s">
        <v>740</v>
      </c>
      <c r="H157" s="20">
        <v>90440000</v>
      </c>
      <c r="I157" s="33">
        <v>0</v>
      </c>
      <c r="J157" s="6">
        <v>90440000</v>
      </c>
      <c r="K157" s="52" t="s">
        <v>36</v>
      </c>
      <c r="L157" s="35">
        <v>1018446510</v>
      </c>
      <c r="M157" s="26"/>
      <c r="N157" s="30" t="s">
        <v>741</v>
      </c>
      <c r="O157" s="28" t="s">
        <v>39</v>
      </c>
      <c r="P157" s="6"/>
      <c r="Q157" s="36">
        <v>90440000</v>
      </c>
      <c r="R157" s="17">
        <v>365</v>
      </c>
      <c r="S157" s="28" t="s">
        <v>39</v>
      </c>
      <c r="T157" s="37"/>
      <c r="U157" s="28" t="s">
        <v>39</v>
      </c>
      <c r="V157" s="50">
        <v>45429</v>
      </c>
      <c r="W157" s="50">
        <v>45794</v>
      </c>
      <c r="X157" s="53">
        <v>45794</v>
      </c>
      <c r="Y157" s="54" t="s">
        <v>40</v>
      </c>
      <c r="Z157" s="29"/>
      <c r="AA157" s="28" t="s">
        <v>83</v>
      </c>
      <c r="AB157" s="3">
        <v>0.61</v>
      </c>
      <c r="AC157" s="3">
        <v>0.76319999999999999</v>
      </c>
      <c r="AD157" s="4">
        <v>53500000</v>
      </c>
      <c r="AE157" s="7"/>
    </row>
    <row r="158" spans="1:31" ht="29" x14ac:dyDescent="0.35">
      <c r="A158" s="30" t="s">
        <v>180</v>
      </c>
      <c r="B158" s="26" t="s">
        <v>290</v>
      </c>
      <c r="C158" s="30" t="s">
        <v>32</v>
      </c>
      <c r="D158" s="60" t="s">
        <v>742</v>
      </c>
      <c r="E158" s="50">
        <v>45428</v>
      </c>
      <c r="F158" s="26" t="s">
        <v>50</v>
      </c>
      <c r="G158" s="49" t="s">
        <v>627</v>
      </c>
      <c r="H158" s="20">
        <v>178500000</v>
      </c>
      <c r="I158" s="51">
        <v>0</v>
      </c>
      <c r="J158" s="6">
        <v>178500000</v>
      </c>
      <c r="K158" s="52" t="s">
        <v>44</v>
      </c>
      <c r="L158" s="35">
        <v>901258576</v>
      </c>
      <c r="M158" s="26" t="s">
        <v>89</v>
      </c>
      <c r="N158" s="30" t="s">
        <v>743</v>
      </c>
      <c r="O158" s="28" t="s">
        <v>39</v>
      </c>
      <c r="P158" s="6"/>
      <c r="Q158" s="36">
        <v>178500000</v>
      </c>
      <c r="R158" s="17">
        <v>365</v>
      </c>
      <c r="S158" s="28" t="s">
        <v>39</v>
      </c>
      <c r="T158" s="37"/>
      <c r="U158" s="28" t="s">
        <v>39</v>
      </c>
      <c r="V158" s="50">
        <v>45428</v>
      </c>
      <c r="W158" s="50">
        <v>45793</v>
      </c>
      <c r="X158" s="53">
        <v>45793</v>
      </c>
      <c r="Y158" s="54" t="s">
        <v>40</v>
      </c>
      <c r="Z158" s="29"/>
      <c r="AA158" s="28" t="s">
        <v>31</v>
      </c>
      <c r="AB158" s="3">
        <v>0.66</v>
      </c>
      <c r="AC158" s="3">
        <v>0.5</v>
      </c>
      <c r="AD158" s="4">
        <v>0</v>
      </c>
      <c r="AE158" s="9" t="s">
        <v>744</v>
      </c>
    </row>
    <row r="159" spans="1:31" ht="43.5" x14ac:dyDescent="0.35">
      <c r="A159" s="30" t="s">
        <v>75</v>
      </c>
      <c r="B159" s="26" t="s">
        <v>76</v>
      </c>
      <c r="C159" s="30" t="s">
        <v>80</v>
      </c>
      <c r="D159" s="60" t="s">
        <v>746</v>
      </c>
      <c r="E159" s="50">
        <v>45432</v>
      </c>
      <c r="F159" s="26" t="s">
        <v>50</v>
      </c>
      <c r="G159" s="49" t="s">
        <v>747</v>
      </c>
      <c r="H159" s="55">
        <v>61891460462</v>
      </c>
      <c r="I159" s="51">
        <v>11759377487</v>
      </c>
      <c r="J159" s="6">
        <v>73650837949</v>
      </c>
      <c r="K159" s="52" t="s">
        <v>44</v>
      </c>
      <c r="L159" s="35">
        <v>901829024</v>
      </c>
      <c r="M159" s="26" t="s">
        <v>96</v>
      </c>
      <c r="N159" s="30" t="s">
        <v>748</v>
      </c>
      <c r="O159" s="28" t="s">
        <v>39</v>
      </c>
      <c r="P159" s="6"/>
      <c r="Q159" s="36">
        <v>73650837949</v>
      </c>
      <c r="R159" s="17">
        <v>729</v>
      </c>
      <c r="S159" s="28" t="s">
        <v>39</v>
      </c>
      <c r="T159" s="37"/>
      <c r="U159" s="28" t="s">
        <v>39</v>
      </c>
      <c r="V159" s="50">
        <v>45444</v>
      </c>
      <c r="W159" s="50">
        <v>46173</v>
      </c>
      <c r="X159" s="53">
        <v>46173</v>
      </c>
      <c r="Y159" s="54" t="s">
        <v>40</v>
      </c>
      <c r="Z159" s="29"/>
      <c r="AA159" s="28" t="s">
        <v>446</v>
      </c>
      <c r="AB159" s="3" t="s">
        <v>749</v>
      </c>
      <c r="AC159" s="3" t="s">
        <v>750</v>
      </c>
      <c r="AD159" s="4">
        <v>14812567652.889999</v>
      </c>
      <c r="AE159" s="9" t="s">
        <v>751</v>
      </c>
    </row>
    <row r="160" spans="1:31" ht="29" x14ac:dyDescent="0.35">
      <c r="A160" s="30" t="s">
        <v>180</v>
      </c>
      <c r="B160" s="26" t="s">
        <v>290</v>
      </c>
      <c r="C160" s="30" t="s">
        <v>32</v>
      </c>
      <c r="D160" s="60" t="s">
        <v>752</v>
      </c>
      <c r="E160" s="50">
        <v>45433</v>
      </c>
      <c r="F160" s="26" t="s">
        <v>50</v>
      </c>
      <c r="G160" s="49" t="s">
        <v>753</v>
      </c>
      <c r="H160" s="20">
        <v>178500000</v>
      </c>
      <c r="I160" s="51">
        <v>0</v>
      </c>
      <c r="J160" s="6">
        <v>178500000</v>
      </c>
      <c r="K160" s="52" t="s">
        <v>44</v>
      </c>
      <c r="L160" s="35">
        <v>901635844</v>
      </c>
      <c r="M160" s="26" t="s">
        <v>160</v>
      </c>
      <c r="N160" s="30" t="s">
        <v>754</v>
      </c>
      <c r="O160" s="28" t="s">
        <v>39</v>
      </c>
      <c r="P160" s="6"/>
      <c r="Q160" s="36">
        <v>178500000</v>
      </c>
      <c r="R160" s="17">
        <v>364</v>
      </c>
      <c r="S160" s="28" t="s">
        <v>39</v>
      </c>
      <c r="T160" s="37"/>
      <c r="U160" s="28" t="s">
        <v>39</v>
      </c>
      <c r="V160" s="50">
        <v>45433</v>
      </c>
      <c r="W160" s="50">
        <v>45797</v>
      </c>
      <c r="X160" s="53">
        <v>45797</v>
      </c>
      <c r="Y160" s="54" t="s">
        <v>40</v>
      </c>
      <c r="Z160" s="29"/>
      <c r="AA160" s="28" t="s">
        <v>31</v>
      </c>
      <c r="AB160" s="3">
        <v>0.66</v>
      </c>
      <c r="AC160" s="3">
        <v>0.5</v>
      </c>
      <c r="AD160" s="4">
        <v>46095459</v>
      </c>
      <c r="AE160" s="9" t="s">
        <v>755</v>
      </c>
    </row>
    <row r="161" spans="1:31" ht="29" x14ac:dyDescent="0.35">
      <c r="A161" s="30" t="s">
        <v>180</v>
      </c>
      <c r="B161" s="26" t="s">
        <v>290</v>
      </c>
      <c r="C161" s="30" t="s">
        <v>32</v>
      </c>
      <c r="D161" s="60" t="s">
        <v>756</v>
      </c>
      <c r="E161" s="50">
        <v>45433</v>
      </c>
      <c r="F161" s="26" t="s">
        <v>50</v>
      </c>
      <c r="G161" s="49" t="s">
        <v>627</v>
      </c>
      <c r="H161" s="20">
        <v>178500000</v>
      </c>
      <c r="I161" s="51">
        <v>0</v>
      </c>
      <c r="J161" s="6">
        <v>178500000</v>
      </c>
      <c r="K161" s="52" t="s">
        <v>44</v>
      </c>
      <c r="L161" s="35">
        <v>900586852</v>
      </c>
      <c r="M161" s="26" t="s">
        <v>99</v>
      </c>
      <c r="N161" s="30" t="s">
        <v>757</v>
      </c>
      <c r="O161" s="28" t="s">
        <v>39</v>
      </c>
      <c r="P161" s="6"/>
      <c r="Q161" s="36">
        <v>178500000</v>
      </c>
      <c r="R161" s="17">
        <v>364</v>
      </c>
      <c r="S161" s="28" t="s">
        <v>39</v>
      </c>
      <c r="T161" s="37"/>
      <c r="U161" s="28" t="s">
        <v>39</v>
      </c>
      <c r="V161" s="50">
        <v>45433</v>
      </c>
      <c r="W161" s="50">
        <v>45797</v>
      </c>
      <c r="X161" s="53">
        <v>45797</v>
      </c>
      <c r="Y161" s="54" t="s">
        <v>40</v>
      </c>
      <c r="Z161" s="29"/>
      <c r="AA161" s="28" t="s">
        <v>31</v>
      </c>
      <c r="AB161" s="3">
        <v>0.66</v>
      </c>
      <c r="AC161" s="3">
        <v>0.5</v>
      </c>
      <c r="AD161" s="4">
        <v>112379704</v>
      </c>
      <c r="AE161" s="9" t="s">
        <v>758</v>
      </c>
    </row>
    <row r="162" spans="1:31" ht="29" x14ac:dyDescent="0.35">
      <c r="A162" s="30" t="s">
        <v>29</v>
      </c>
      <c r="B162" s="26" t="s">
        <v>166</v>
      </c>
      <c r="C162" s="30" t="s">
        <v>80</v>
      </c>
      <c r="D162" s="60" t="s">
        <v>759</v>
      </c>
      <c r="E162" s="50">
        <v>45443</v>
      </c>
      <c r="F162" s="26" t="s">
        <v>50</v>
      </c>
      <c r="G162" s="49" t="s">
        <v>760</v>
      </c>
      <c r="H162" s="55">
        <v>9234023203</v>
      </c>
      <c r="I162" s="51">
        <v>175446441</v>
      </c>
      <c r="J162" s="6">
        <v>9409469644</v>
      </c>
      <c r="K162" s="52" t="s">
        <v>44</v>
      </c>
      <c r="L162" s="35">
        <v>900959987</v>
      </c>
      <c r="M162" s="26" t="s">
        <v>45</v>
      </c>
      <c r="N162" s="30" t="s">
        <v>761</v>
      </c>
      <c r="O162" s="28" t="s">
        <v>38</v>
      </c>
      <c r="P162" s="6">
        <v>9619039353</v>
      </c>
      <c r="Q162" s="36">
        <v>19028508997</v>
      </c>
      <c r="R162" s="17">
        <v>360</v>
      </c>
      <c r="S162" s="28" t="s">
        <v>38</v>
      </c>
      <c r="T162" s="37">
        <v>366</v>
      </c>
      <c r="U162" s="28" t="s">
        <v>39</v>
      </c>
      <c r="V162" s="50">
        <v>45447</v>
      </c>
      <c r="W162" s="50">
        <v>45807</v>
      </c>
      <c r="X162" s="53">
        <v>46173</v>
      </c>
      <c r="Y162" s="54" t="s">
        <v>40</v>
      </c>
      <c r="Z162" s="29"/>
      <c r="AA162" s="28" t="s">
        <v>345</v>
      </c>
      <c r="AB162" s="3">
        <v>0.58330000000000004</v>
      </c>
      <c r="AC162" s="3">
        <v>0.61899999999999999</v>
      </c>
      <c r="AD162" s="4">
        <v>5824715314</v>
      </c>
      <c r="AE162" s="9" t="s">
        <v>762</v>
      </c>
    </row>
    <row r="163" spans="1:31" ht="29" x14ac:dyDescent="0.35">
      <c r="A163" s="30" t="s">
        <v>75</v>
      </c>
      <c r="B163" s="26" t="s">
        <v>765</v>
      </c>
      <c r="C163" s="30" t="s">
        <v>32</v>
      </c>
      <c r="D163" s="60" t="s">
        <v>766</v>
      </c>
      <c r="E163" s="50">
        <v>45455</v>
      </c>
      <c r="F163" s="26" t="s">
        <v>50</v>
      </c>
      <c r="G163" s="49" t="s">
        <v>767</v>
      </c>
      <c r="H163" s="33">
        <v>71512605</v>
      </c>
      <c r="I163" s="33">
        <v>13587395</v>
      </c>
      <c r="J163" s="6">
        <v>85100000</v>
      </c>
      <c r="K163" s="52" t="s">
        <v>44</v>
      </c>
      <c r="L163" s="35">
        <v>901147699</v>
      </c>
      <c r="M163" s="26" t="s">
        <v>99</v>
      </c>
      <c r="N163" s="30" t="s">
        <v>768</v>
      </c>
      <c r="O163" s="28" t="s">
        <v>39</v>
      </c>
      <c r="P163" s="6"/>
      <c r="Q163" s="36">
        <v>85100000</v>
      </c>
      <c r="R163" s="17">
        <v>541</v>
      </c>
      <c r="S163" s="28" t="s">
        <v>39</v>
      </c>
      <c r="T163" s="37"/>
      <c r="U163" s="28" t="s">
        <v>39</v>
      </c>
      <c r="V163" s="50">
        <v>45481</v>
      </c>
      <c r="W163" s="50">
        <v>46022</v>
      </c>
      <c r="X163" s="53">
        <v>46022</v>
      </c>
      <c r="Y163" s="54" t="s">
        <v>40</v>
      </c>
      <c r="Z163" s="29"/>
      <c r="AA163" s="28" t="s">
        <v>769</v>
      </c>
      <c r="AB163" s="3">
        <v>0.22220000000000001</v>
      </c>
      <c r="AC163" s="3">
        <v>0.22220000000000001</v>
      </c>
      <c r="AD163" s="4">
        <v>18909100</v>
      </c>
      <c r="AE163" s="9" t="s">
        <v>770</v>
      </c>
    </row>
    <row r="164" spans="1:31" ht="43.5" x14ac:dyDescent="0.35">
      <c r="A164" s="30" t="s">
        <v>84</v>
      </c>
      <c r="B164" s="26" t="s">
        <v>319</v>
      </c>
      <c r="C164" s="30" t="s">
        <v>32</v>
      </c>
      <c r="D164" s="60" t="s">
        <v>771</v>
      </c>
      <c r="E164" s="50">
        <v>45455</v>
      </c>
      <c r="F164" s="26" t="s">
        <v>50</v>
      </c>
      <c r="G164" s="49" t="s">
        <v>772</v>
      </c>
      <c r="H164" s="55">
        <v>54621848.739495799</v>
      </c>
      <c r="I164" s="51">
        <v>10378151.260504201</v>
      </c>
      <c r="J164" s="6">
        <v>65000000</v>
      </c>
      <c r="K164" s="52" t="s">
        <v>44</v>
      </c>
      <c r="L164" s="35">
        <v>901016909</v>
      </c>
      <c r="M164" s="26" t="s">
        <v>99</v>
      </c>
      <c r="N164" s="30" t="s">
        <v>773</v>
      </c>
      <c r="O164" s="28" t="s">
        <v>39</v>
      </c>
      <c r="P164" s="6"/>
      <c r="Q164" s="36">
        <v>65000000</v>
      </c>
      <c r="R164" s="17">
        <v>325</v>
      </c>
      <c r="S164" s="28" t="s">
        <v>39</v>
      </c>
      <c r="T164" s="37"/>
      <c r="U164" s="28" t="s">
        <v>39</v>
      </c>
      <c r="V164" s="50">
        <v>45483</v>
      </c>
      <c r="W164" s="50">
        <v>45808</v>
      </c>
      <c r="X164" s="53">
        <v>45808</v>
      </c>
      <c r="Y164" s="54" t="s">
        <v>40</v>
      </c>
      <c r="Z164" s="29"/>
      <c r="AA164" s="28" t="s">
        <v>353</v>
      </c>
      <c r="AB164" s="3">
        <v>0.42</v>
      </c>
      <c r="AC164" s="3">
        <v>0.25</v>
      </c>
      <c r="AD164" s="4">
        <v>16250000</v>
      </c>
      <c r="AE164" s="9" t="s">
        <v>774</v>
      </c>
    </row>
    <row r="165" spans="1:31" ht="29" x14ac:dyDescent="0.35">
      <c r="A165" s="30" t="s">
        <v>180</v>
      </c>
      <c r="B165" s="26" t="s">
        <v>290</v>
      </c>
      <c r="C165" s="30" t="s">
        <v>32</v>
      </c>
      <c r="D165" s="60" t="s">
        <v>775</v>
      </c>
      <c r="E165" s="50">
        <v>45468</v>
      </c>
      <c r="F165" s="26" t="s">
        <v>50</v>
      </c>
      <c r="G165" s="49" t="s">
        <v>627</v>
      </c>
      <c r="H165" s="20">
        <v>476000000</v>
      </c>
      <c r="I165" s="51">
        <v>0</v>
      </c>
      <c r="J165" s="6">
        <v>476000000</v>
      </c>
      <c r="K165" s="52" t="s">
        <v>44</v>
      </c>
      <c r="L165" s="35">
        <v>900991968</v>
      </c>
      <c r="M165" s="26" t="s">
        <v>77</v>
      </c>
      <c r="N165" s="30" t="s">
        <v>776</v>
      </c>
      <c r="O165" s="28" t="s">
        <v>39</v>
      </c>
      <c r="P165" s="6"/>
      <c r="Q165" s="36">
        <v>476000000</v>
      </c>
      <c r="R165" s="17">
        <v>365</v>
      </c>
      <c r="S165" s="28" t="s">
        <v>39</v>
      </c>
      <c r="T165" s="37"/>
      <c r="U165" s="28" t="s">
        <v>39</v>
      </c>
      <c r="V165" s="50">
        <v>45468</v>
      </c>
      <c r="W165" s="50">
        <v>45833</v>
      </c>
      <c r="X165" s="53">
        <v>45833</v>
      </c>
      <c r="Y165" s="54" t="s">
        <v>40</v>
      </c>
      <c r="Z165" s="29"/>
      <c r="AA165" s="28" t="s">
        <v>31</v>
      </c>
      <c r="AB165" s="3">
        <v>0.66</v>
      </c>
      <c r="AC165" s="3">
        <v>0.5</v>
      </c>
      <c r="AD165" s="4">
        <v>106106580</v>
      </c>
      <c r="AE165" s="9" t="s">
        <v>777</v>
      </c>
    </row>
    <row r="166" spans="1:31" ht="29" x14ac:dyDescent="0.35">
      <c r="A166" s="30" t="s">
        <v>180</v>
      </c>
      <c r="B166" s="26" t="s">
        <v>290</v>
      </c>
      <c r="C166" s="30" t="s">
        <v>32</v>
      </c>
      <c r="D166" s="60" t="s">
        <v>778</v>
      </c>
      <c r="E166" s="50">
        <v>45468</v>
      </c>
      <c r="F166" s="26" t="s">
        <v>50</v>
      </c>
      <c r="G166" s="49" t="s">
        <v>627</v>
      </c>
      <c r="H166" s="20">
        <v>178500000</v>
      </c>
      <c r="I166" s="51">
        <v>0</v>
      </c>
      <c r="J166" s="6">
        <v>178500000</v>
      </c>
      <c r="K166" s="52" t="s">
        <v>44</v>
      </c>
      <c r="L166" s="35">
        <v>901825955</v>
      </c>
      <c r="M166" s="26" t="s">
        <v>99</v>
      </c>
      <c r="N166" s="30" t="s">
        <v>779</v>
      </c>
      <c r="O166" s="28" t="s">
        <v>39</v>
      </c>
      <c r="P166" s="6"/>
      <c r="Q166" s="36">
        <v>178500000</v>
      </c>
      <c r="R166" s="17">
        <v>364</v>
      </c>
      <c r="S166" s="28" t="s">
        <v>39</v>
      </c>
      <c r="T166" s="37"/>
      <c r="U166" s="28" t="s">
        <v>39</v>
      </c>
      <c r="V166" s="50">
        <v>45468</v>
      </c>
      <c r="W166" s="50">
        <v>45832</v>
      </c>
      <c r="X166" s="53">
        <v>45832</v>
      </c>
      <c r="Y166" s="54" t="s">
        <v>40</v>
      </c>
      <c r="Z166" s="29"/>
      <c r="AA166" s="28" t="s">
        <v>31</v>
      </c>
      <c r="AB166" s="3">
        <v>0.66</v>
      </c>
      <c r="AC166" s="3">
        <v>0.5</v>
      </c>
      <c r="AD166" s="4">
        <v>65334112</v>
      </c>
      <c r="AE166" s="9" t="s">
        <v>780</v>
      </c>
    </row>
    <row r="167" spans="1:31" ht="29" x14ac:dyDescent="0.35">
      <c r="A167" s="30" t="s">
        <v>180</v>
      </c>
      <c r="B167" s="26" t="s">
        <v>290</v>
      </c>
      <c r="C167" s="30" t="s">
        <v>32</v>
      </c>
      <c r="D167" s="60" t="s">
        <v>781</v>
      </c>
      <c r="E167" s="50">
        <v>45470</v>
      </c>
      <c r="F167" s="26" t="s">
        <v>50</v>
      </c>
      <c r="G167" s="49" t="s">
        <v>627</v>
      </c>
      <c r="H167" s="20">
        <v>476000000</v>
      </c>
      <c r="I167" s="51">
        <v>0</v>
      </c>
      <c r="J167" s="6">
        <v>476000000</v>
      </c>
      <c r="K167" s="52" t="s">
        <v>44</v>
      </c>
      <c r="L167" s="35">
        <v>901179865</v>
      </c>
      <c r="M167" s="26" t="s">
        <v>77</v>
      </c>
      <c r="N167" s="30" t="s">
        <v>782</v>
      </c>
      <c r="O167" s="28" t="s">
        <v>39</v>
      </c>
      <c r="P167" s="6"/>
      <c r="Q167" s="36">
        <v>476000000</v>
      </c>
      <c r="R167" s="17">
        <v>365</v>
      </c>
      <c r="S167" s="28" t="s">
        <v>39</v>
      </c>
      <c r="T167" s="37"/>
      <c r="U167" s="28" t="s">
        <v>39</v>
      </c>
      <c r="V167" s="50">
        <v>45470</v>
      </c>
      <c r="W167" s="50">
        <v>45835</v>
      </c>
      <c r="X167" s="53">
        <v>45835</v>
      </c>
      <c r="Y167" s="54" t="s">
        <v>40</v>
      </c>
      <c r="Z167" s="29"/>
      <c r="AA167" s="28" t="s">
        <v>31</v>
      </c>
      <c r="AB167" s="3">
        <v>0.66</v>
      </c>
      <c r="AC167" s="3">
        <v>0.5</v>
      </c>
      <c r="AD167" s="4">
        <v>338335240</v>
      </c>
      <c r="AE167" s="9" t="s">
        <v>783</v>
      </c>
    </row>
    <row r="168" spans="1:31" ht="29" x14ac:dyDescent="0.35">
      <c r="A168" s="46" t="s">
        <v>75</v>
      </c>
      <c r="B168" s="26" t="s">
        <v>187</v>
      </c>
      <c r="C168" s="30" t="s">
        <v>32</v>
      </c>
      <c r="D168" s="63" t="s">
        <v>784</v>
      </c>
      <c r="E168" s="56">
        <v>45470</v>
      </c>
      <c r="F168" s="26" t="s">
        <v>50</v>
      </c>
      <c r="G168" s="49" t="s">
        <v>785</v>
      </c>
      <c r="H168" s="20">
        <v>2191320000</v>
      </c>
      <c r="I168" s="59">
        <v>0</v>
      </c>
      <c r="J168" s="6">
        <v>2191320000</v>
      </c>
      <c r="K168" s="52" t="s">
        <v>44</v>
      </c>
      <c r="L168" s="44">
        <v>770223411</v>
      </c>
      <c r="M168" s="40" t="s">
        <v>164</v>
      </c>
      <c r="N168" s="30" t="s">
        <v>786</v>
      </c>
      <c r="O168" s="41" t="s">
        <v>39</v>
      </c>
      <c r="P168" s="11"/>
      <c r="Q168" s="36">
        <v>2191320000</v>
      </c>
      <c r="R168" s="19">
        <v>1095</v>
      </c>
      <c r="S168" s="41" t="s">
        <v>39</v>
      </c>
      <c r="T168" s="47"/>
      <c r="U168" s="28" t="s">
        <v>39</v>
      </c>
      <c r="V168" s="56">
        <v>45470</v>
      </c>
      <c r="W168" s="56">
        <v>46565</v>
      </c>
      <c r="X168" s="57">
        <v>46565</v>
      </c>
      <c r="Y168" s="58" t="s">
        <v>40</v>
      </c>
      <c r="Z168" s="42"/>
      <c r="AA168" s="28" t="s">
        <v>139</v>
      </c>
      <c r="AB168" s="14">
        <v>0.16719999999999999</v>
      </c>
      <c r="AC168" s="14">
        <v>0.308</v>
      </c>
      <c r="AD168" s="15">
        <v>714409875</v>
      </c>
      <c r="AE168" s="7" t="s">
        <v>787</v>
      </c>
    </row>
    <row r="169" spans="1:31" ht="29" x14ac:dyDescent="0.35">
      <c r="A169" s="30" t="s">
        <v>180</v>
      </c>
      <c r="B169" s="26" t="s">
        <v>290</v>
      </c>
      <c r="C169" s="30" t="s">
        <v>32</v>
      </c>
      <c r="D169" s="60" t="s">
        <v>788</v>
      </c>
      <c r="E169" s="50">
        <v>45475</v>
      </c>
      <c r="F169" s="26" t="s">
        <v>50</v>
      </c>
      <c r="G169" s="49" t="s">
        <v>753</v>
      </c>
      <c r="H169" s="20">
        <v>476000000</v>
      </c>
      <c r="I169" s="51">
        <v>0</v>
      </c>
      <c r="J169" s="6">
        <v>476000000</v>
      </c>
      <c r="K169" s="52" t="s">
        <v>44</v>
      </c>
      <c r="L169" s="35">
        <v>900491133</v>
      </c>
      <c r="M169" s="26" t="s">
        <v>77</v>
      </c>
      <c r="N169" s="30" t="s">
        <v>789</v>
      </c>
      <c r="O169" s="28" t="s">
        <v>39</v>
      </c>
      <c r="P169" s="6"/>
      <c r="Q169" s="36">
        <v>476000000</v>
      </c>
      <c r="R169" s="17">
        <v>365</v>
      </c>
      <c r="S169" s="28" t="s">
        <v>39</v>
      </c>
      <c r="T169" s="37"/>
      <c r="U169" s="28" t="s">
        <v>39</v>
      </c>
      <c r="V169" s="50">
        <v>45475</v>
      </c>
      <c r="W169" s="50">
        <v>45840</v>
      </c>
      <c r="X169" s="53">
        <v>45840</v>
      </c>
      <c r="Y169" s="54" t="s">
        <v>40</v>
      </c>
      <c r="Z169" s="29"/>
      <c r="AA169" s="28" t="s">
        <v>31</v>
      </c>
      <c r="AB169" s="3">
        <v>0.5</v>
      </c>
      <c r="AC169" s="3">
        <v>0.5</v>
      </c>
      <c r="AD169" s="4">
        <v>142347660</v>
      </c>
      <c r="AE169" s="9" t="s">
        <v>790</v>
      </c>
    </row>
    <row r="170" spans="1:31" ht="43.5" x14ac:dyDescent="0.35">
      <c r="A170" s="30" t="s">
        <v>29</v>
      </c>
      <c r="B170" s="26" t="s">
        <v>457</v>
      </c>
      <c r="C170" s="30" t="s">
        <v>80</v>
      </c>
      <c r="D170" s="60" t="s">
        <v>791</v>
      </c>
      <c r="E170" s="50">
        <v>45477</v>
      </c>
      <c r="F170" s="26" t="s">
        <v>191</v>
      </c>
      <c r="G170" s="49" t="s">
        <v>792</v>
      </c>
      <c r="H170" s="36">
        <v>6416157432</v>
      </c>
      <c r="I170" s="36">
        <v>110824528</v>
      </c>
      <c r="J170" s="6">
        <v>6526981960</v>
      </c>
      <c r="K170" s="52" t="s">
        <v>44</v>
      </c>
      <c r="L170" s="35">
        <v>804016472</v>
      </c>
      <c r="M170" s="26" t="s">
        <v>77</v>
      </c>
      <c r="N170" s="30" t="s">
        <v>793</v>
      </c>
      <c r="O170" s="28" t="s">
        <v>39</v>
      </c>
      <c r="P170" s="6"/>
      <c r="Q170" s="36">
        <v>6526981960</v>
      </c>
      <c r="R170" s="17">
        <v>1094</v>
      </c>
      <c r="S170" s="28" t="s">
        <v>39</v>
      </c>
      <c r="T170" s="37"/>
      <c r="U170" s="28" t="s">
        <v>39</v>
      </c>
      <c r="V170" s="50">
        <v>45478</v>
      </c>
      <c r="W170" s="50">
        <v>46572</v>
      </c>
      <c r="X170" s="53">
        <v>46572</v>
      </c>
      <c r="Y170" s="54" t="s">
        <v>40</v>
      </c>
      <c r="Z170" s="29"/>
      <c r="AA170" s="28" t="s">
        <v>192</v>
      </c>
      <c r="AB170" s="3">
        <v>0.16</v>
      </c>
      <c r="AC170" s="3">
        <v>0.14000000000000001</v>
      </c>
      <c r="AD170" s="4">
        <v>941632906</v>
      </c>
      <c r="AE170" s="9" t="s">
        <v>794</v>
      </c>
    </row>
    <row r="171" spans="1:31" ht="29" x14ac:dyDescent="0.35">
      <c r="A171" s="30" t="s">
        <v>180</v>
      </c>
      <c r="B171" s="26" t="s">
        <v>290</v>
      </c>
      <c r="C171" s="30" t="s">
        <v>32</v>
      </c>
      <c r="D171" s="60" t="s">
        <v>798</v>
      </c>
      <c r="E171" s="50">
        <v>45481</v>
      </c>
      <c r="F171" s="26" t="s">
        <v>50</v>
      </c>
      <c r="G171" s="49" t="s">
        <v>753</v>
      </c>
      <c r="H171" s="20">
        <v>178500000</v>
      </c>
      <c r="I171" s="51">
        <v>0</v>
      </c>
      <c r="J171" s="6">
        <v>178500000</v>
      </c>
      <c r="K171" s="52" t="s">
        <v>44</v>
      </c>
      <c r="L171" s="35">
        <v>900166357</v>
      </c>
      <c r="M171" s="26" t="s">
        <v>77</v>
      </c>
      <c r="N171" s="30" t="s">
        <v>799</v>
      </c>
      <c r="O171" s="28" t="s">
        <v>39</v>
      </c>
      <c r="P171" s="6"/>
      <c r="Q171" s="36">
        <v>178500000</v>
      </c>
      <c r="R171" s="17">
        <v>365</v>
      </c>
      <c r="S171" s="28" t="s">
        <v>39</v>
      </c>
      <c r="T171" s="37"/>
      <c r="U171" s="28" t="s">
        <v>39</v>
      </c>
      <c r="V171" s="50">
        <v>45481</v>
      </c>
      <c r="W171" s="50">
        <v>45846</v>
      </c>
      <c r="X171" s="53">
        <v>45846</v>
      </c>
      <c r="Y171" s="54" t="s">
        <v>40</v>
      </c>
      <c r="Z171" s="29"/>
      <c r="AA171" s="28" t="s">
        <v>31</v>
      </c>
      <c r="AB171" s="3">
        <v>0.5</v>
      </c>
      <c r="AC171" s="3">
        <v>0.5</v>
      </c>
      <c r="AD171" s="4">
        <v>210211748</v>
      </c>
      <c r="AE171" s="9" t="s">
        <v>800</v>
      </c>
    </row>
    <row r="172" spans="1:31" ht="58" x14ac:dyDescent="0.35">
      <c r="A172" s="30" t="s">
        <v>180</v>
      </c>
      <c r="B172" s="26" t="s">
        <v>805</v>
      </c>
      <c r="C172" s="30" t="s">
        <v>32</v>
      </c>
      <c r="D172" s="60" t="s">
        <v>806</v>
      </c>
      <c r="E172" s="50">
        <v>45560</v>
      </c>
      <c r="F172" s="26" t="s">
        <v>50</v>
      </c>
      <c r="G172" s="49" t="s">
        <v>807</v>
      </c>
      <c r="H172" s="55">
        <v>313470000</v>
      </c>
      <c r="I172" s="51">
        <v>58609300</v>
      </c>
      <c r="J172" s="6">
        <v>372079300</v>
      </c>
      <c r="K172" s="52" t="s">
        <v>44</v>
      </c>
      <c r="L172" s="35">
        <v>900084759</v>
      </c>
      <c r="M172" s="26" t="s">
        <v>63</v>
      </c>
      <c r="N172" s="30" t="s">
        <v>808</v>
      </c>
      <c r="O172" s="28" t="s">
        <v>39</v>
      </c>
      <c r="P172" s="6"/>
      <c r="Q172" s="36">
        <v>372079300</v>
      </c>
      <c r="R172" s="17">
        <v>172</v>
      </c>
      <c r="S172" s="28" t="s">
        <v>38</v>
      </c>
      <c r="T172" s="37">
        <v>365</v>
      </c>
      <c r="U172" s="38" t="s">
        <v>39</v>
      </c>
      <c r="V172" s="50">
        <v>45597</v>
      </c>
      <c r="W172" s="50">
        <v>45657</v>
      </c>
      <c r="X172" s="53">
        <v>46022</v>
      </c>
      <c r="Y172" s="54" t="s">
        <v>40</v>
      </c>
      <c r="Z172" s="29"/>
      <c r="AA172" s="28" t="s">
        <v>809</v>
      </c>
      <c r="AB172" s="3">
        <v>1</v>
      </c>
      <c r="AC172" s="3">
        <v>2.64E-2</v>
      </c>
      <c r="AD172" s="4">
        <v>9365300</v>
      </c>
      <c r="AE172" s="9" t="s">
        <v>810</v>
      </c>
    </row>
    <row r="173" spans="1:31" ht="43.5" x14ac:dyDescent="0.35">
      <c r="A173" s="30" t="s">
        <v>84</v>
      </c>
      <c r="B173" s="26" t="s">
        <v>85</v>
      </c>
      <c r="C173" s="30" t="s">
        <v>48</v>
      </c>
      <c r="D173" s="60" t="s">
        <v>812</v>
      </c>
      <c r="E173" s="50">
        <v>45505</v>
      </c>
      <c r="F173" s="26" t="s">
        <v>50</v>
      </c>
      <c r="G173" s="49" t="s">
        <v>813</v>
      </c>
      <c r="H173" s="33">
        <v>276180000</v>
      </c>
      <c r="I173" s="33">
        <v>52474200</v>
      </c>
      <c r="J173" s="16">
        <v>328654200</v>
      </c>
      <c r="K173" s="52" t="s">
        <v>44</v>
      </c>
      <c r="L173" s="35">
        <v>900197910</v>
      </c>
      <c r="M173" s="26" t="s">
        <v>99</v>
      </c>
      <c r="N173" s="30" t="s">
        <v>814</v>
      </c>
      <c r="O173" s="28" t="s">
        <v>39</v>
      </c>
      <c r="P173" s="6"/>
      <c r="Q173" s="36">
        <v>328654200</v>
      </c>
      <c r="R173" s="17">
        <v>730</v>
      </c>
      <c r="S173" s="28" t="s">
        <v>39</v>
      </c>
      <c r="T173" s="37"/>
      <c r="U173" s="28" t="s">
        <v>39</v>
      </c>
      <c r="V173" s="50">
        <v>45506</v>
      </c>
      <c r="W173" s="50">
        <v>46236</v>
      </c>
      <c r="X173" s="53">
        <v>46236</v>
      </c>
      <c r="Y173" s="54" t="s">
        <v>40</v>
      </c>
      <c r="Z173" s="29"/>
      <c r="AA173" s="28" t="s">
        <v>220</v>
      </c>
      <c r="AB173" s="3">
        <v>0.20830000000000001</v>
      </c>
      <c r="AC173" s="3">
        <v>0.20830000000000001</v>
      </c>
      <c r="AD173" s="4">
        <v>68469625</v>
      </c>
      <c r="AE173" s="9" t="s">
        <v>815</v>
      </c>
    </row>
    <row r="174" spans="1:31" ht="29" x14ac:dyDescent="0.35">
      <c r="A174" s="30" t="s">
        <v>101</v>
      </c>
      <c r="B174" s="26" t="s">
        <v>125</v>
      </c>
      <c r="C174" s="30" t="s">
        <v>568</v>
      </c>
      <c r="D174" s="60" t="s">
        <v>816</v>
      </c>
      <c r="E174" s="50">
        <v>45498</v>
      </c>
      <c r="F174" s="26" t="s">
        <v>50</v>
      </c>
      <c r="G174" s="49" t="s">
        <v>817</v>
      </c>
      <c r="H174" s="55">
        <v>1480000</v>
      </c>
      <c r="I174" s="51">
        <v>281200</v>
      </c>
      <c r="J174" s="70">
        <v>1761200</v>
      </c>
      <c r="K174" s="52" t="s">
        <v>36</v>
      </c>
      <c r="L174" s="35">
        <v>79506641</v>
      </c>
      <c r="M174" s="26"/>
      <c r="N174" s="30" t="s">
        <v>344</v>
      </c>
      <c r="O174" s="28" t="s">
        <v>39</v>
      </c>
      <c r="P174" s="6"/>
      <c r="Q174" s="36">
        <v>1761200</v>
      </c>
      <c r="R174" s="17">
        <v>310</v>
      </c>
      <c r="S174" s="28" t="s">
        <v>39</v>
      </c>
      <c r="T174" s="37"/>
      <c r="U174" s="28" t="s">
        <v>39</v>
      </c>
      <c r="V174" s="50">
        <v>45498</v>
      </c>
      <c r="W174" s="50">
        <v>45808</v>
      </c>
      <c r="X174" s="53">
        <v>45808</v>
      </c>
      <c r="Y174" s="54" t="s">
        <v>40</v>
      </c>
      <c r="Z174" s="29"/>
      <c r="AA174" s="28" t="s">
        <v>132</v>
      </c>
      <c r="AB174" s="3">
        <v>0.42</v>
      </c>
      <c r="AC174" s="3">
        <v>0.96</v>
      </c>
      <c r="AD174" s="4">
        <v>1697376</v>
      </c>
      <c r="AE174" s="9" t="s">
        <v>818</v>
      </c>
    </row>
    <row r="175" spans="1:31" ht="29" x14ac:dyDescent="0.35">
      <c r="A175" s="30" t="s">
        <v>180</v>
      </c>
      <c r="B175" s="26" t="s">
        <v>290</v>
      </c>
      <c r="C175" s="30" t="s">
        <v>32</v>
      </c>
      <c r="D175" s="60" t="s">
        <v>819</v>
      </c>
      <c r="E175" s="50">
        <v>45499</v>
      </c>
      <c r="F175" s="26" t="s">
        <v>50</v>
      </c>
      <c r="G175" s="49" t="s">
        <v>820</v>
      </c>
      <c r="H175" s="20">
        <v>221894064</v>
      </c>
      <c r="I175" s="51">
        <v>0</v>
      </c>
      <c r="J175" s="16">
        <v>221894064</v>
      </c>
      <c r="K175" s="52" t="s">
        <v>44</v>
      </c>
      <c r="L175" s="35">
        <v>900986706</v>
      </c>
      <c r="M175" s="26" t="s">
        <v>89</v>
      </c>
      <c r="N175" s="30" t="s">
        <v>821</v>
      </c>
      <c r="O175" s="28" t="s">
        <v>39</v>
      </c>
      <c r="P175" s="6"/>
      <c r="Q175" s="36">
        <v>221894064</v>
      </c>
      <c r="R175" s="17">
        <v>364</v>
      </c>
      <c r="S175" s="28" t="s">
        <v>39</v>
      </c>
      <c r="T175" s="37"/>
      <c r="U175" s="28" t="s">
        <v>39</v>
      </c>
      <c r="V175" s="50">
        <v>45499</v>
      </c>
      <c r="W175" s="50">
        <v>45863</v>
      </c>
      <c r="X175" s="53">
        <v>45863</v>
      </c>
      <c r="Y175" s="54" t="s">
        <v>40</v>
      </c>
      <c r="Z175" s="29"/>
      <c r="AA175" s="28" t="s">
        <v>31</v>
      </c>
      <c r="AB175" s="3">
        <v>0.5</v>
      </c>
      <c r="AC175" s="3">
        <v>0.5</v>
      </c>
      <c r="AD175" s="4">
        <v>29022856</v>
      </c>
      <c r="AE175" s="9" t="s">
        <v>822</v>
      </c>
    </row>
    <row r="176" spans="1:31" ht="29" x14ac:dyDescent="0.35">
      <c r="A176" s="30" t="s">
        <v>29</v>
      </c>
      <c r="B176" s="26" t="s">
        <v>197</v>
      </c>
      <c r="C176" s="30" t="s">
        <v>32</v>
      </c>
      <c r="D176" s="60" t="s">
        <v>823</v>
      </c>
      <c r="E176" s="50">
        <v>45502</v>
      </c>
      <c r="F176" s="26" t="s">
        <v>50</v>
      </c>
      <c r="G176" s="49" t="s">
        <v>824</v>
      </c>
      <c r="H176" s="33">
        <v>800000000</v>
      </c>
      <c r="I176" s="33">
        <v>152000000</v>
      </c>
      <c r="J176" s="16">
        <v>952000000</v>
      </c>
      <c r="K176" s="52" t="s">
        <v>44</v>
      </c>
      <c r="L176" s="35">
        <v>860600063</v>
      </c>
      <c r="M176" s="26" t="s">
        <v>52</v>
      </c>
      <c r="N176" s="30" t="s">
        <v>825</v>
      </c>
      <c r="O176" s="28" t="s">
        <v>39</v>
      </c>
      <c r="P176" s="6"/>
      <c r="Q176" s="36">
        <v>952000000</v>
      </c>
      <c r="R176" s="17">
        <v>729</v>
      </c>
      <c r="S176" s="28" t="s">
        <v>39</v>
      </c>
      <c r="T176" s="37"/>
      <c r="U176" s="28" t="s">
        <v>39</v>
      </c>
      <c r="V176" s="50">
        <v>45509</v>
      </c>
      <c r="W176" s="50">
        <v>46238</v>
      </c>
      <c r="X176" s="53">
        <v>46238</v>
      </c>
      <c r="Y176" s="54" t="s">
        <v>40</v>
      </c>
      <c r="Z176" s="29"/>
      <c r="AA176" s="28" t="s">
        <v>83</v>
      </c>
      <c r="AB176" s="3">
        <v>0.20300000000000001</v>
      </c>
      <c r="AC176" s="3">
        <v>0.20830000000000001</v>
      </c>
      <c r="AD176" s="4">
        <v>198333330</v>
      </c>
      <c r="AE176" s="9" t="s">
        <v>826</v>
      </c>
    </row>
    <row r="177" spans="1:31" ht="29" x14ac:dyDescent="0.35">
      <c r="A177" s="30" t="s">
        <v>84</v>
      </c>
      <c r="B177" s="26" t="s">
        <v>213</v>
      </c>
      <c r="C177" s="30" t="s">
        <v>48</v>
      </c>
      <c r="D177" s="60" t="s">
        <v>828</v>
      </c>
      <c r="E177" s="50">
        <v>45505</v>
      </c>
      <c r="F177" s="26" t="s">
        <v>178</v>
      </c>
      <c r="G177" s="49" t="s">
        <v>829</v>
      </c>
      <c r="H177" s="51">
        <v>185800000</v>
      </c>
      <c r="I177" s="51">
        <v>35302000</v>
      </c>
      <c r="J177" s="16">
        <v>221102000</v>
      </c>
      <c r="K177" s="52" t="s">
        <v>44</v>
      </c>
      <c r="L177" s="35">
        <v>800011951</v>
      </c>
      <c r="M177" s="26" t="s">
        <v>52</v>
      </c>
      <c r="N177" s="30" t="s">
        <v>830</v>
      </c>
      <c r="O177" s="28" t="s">
        <v>39</v>
      </c>
      <c r="P177" s="6"/>
      <c r="Q177" s="36">
        <v>221102000</v>
      </c>
      <c r="R177" s="17">
        <v>153</v>
      </c>
      <c r="S177" s="28" t="s">
        <v>38</v>
      </c>
      <c r="T177" s="37">
        <v>89</v>
      </c>
      <c r="U177" s="38" t="s">
        <v>39</v>
      </c>
      <c r="V177" s="50">
        <v>45505</v>
      </c>
      <c r="W177" s="50">
        <v>45658</v>
      </c>
      <c r="X177" s="53">
        <v>45747</v>
      </c>
      <c r="Y177" s="54" t="s">
        <v>40</v>
      </c>
      <c r="Z177" s="29"/>
      <c r="AA177" s="28" t="s">
        <v>112</v>
      </c>
      <c r="AB177" s="3">
        <v>0</v>
      </c>
      <c r="AC177" s="3">
        <v>0</v>
      </c>
      <c r="AD177" s="4">
        <v>0</v>
      </c>
      <c r="AE177" s="9" t="s">
        <v>831</v>
      </c>
    </row>
    <row r="178" spans="1:31" ht="43.5" x14ac:dyDescent="0.35">
      <c r="A178" s="30" t="s">
        <v>29</v>
      </c>
      <c r="B178" s="26" t="s">
        <v>105</v>
      </c>
      <c r="C178" s="30" t="s">
        <v>32</v>
      </c>
      <c r="D178" s="60" t="s">
        <v>832</v>
      </c>
      <c r="E178" s="50">
        <v>45513</v>
      </c>
      <c r="F178" s="26" t="s">
        <v>50</v>
      </c>
      <c r="G178" s="49" t="s">
        <v>833</v>
      </c>
      <c r="H178" s="33">
        <v>48827847</v>
      </c>
      <c r="I178" s="51">
        <v>0</v>
      </c>
      <c r="J178" s="16">
        <v>48827847</v>
      </c>
      <c r="K178" s="52" t="s">
        <v>44</v>
      </c>
      <c r="L178" s="35">
        <v>900643769</v>
      </c>
      <c r="M178" s="26" t="s">
        <v>52</v>
      </c>
      <c r="N178" s="30" t="s">
        <v>334</v>
      </c>
      <c r="O178" s="28" t="s">
        <v>39</v>
      </c>
      <c r="P178" s="6"/>
      <c r="Q178" s="36">
        <v>48827847</v>
      </c>
      <c r="R178" s="17">
        <v>261</v>
      </c>
      <c r="S178" s="28" t="s">
        <v>39</v>
      </c>
      <c r="T178" s="37"/>
      <c r="U178" s="28" t="s">
        <v>39</v>
      </c>
      <c r="V178" s="50">
        <v>45516</v>
      </c>
      <c r="W178" s="50">
        <v>45777</v>
      </c>
      <c r="X178" s="53">
        <v>45777</v>
      </c>
      <c r="Y178" s="54" t="s">
        <v>40</v>
      </c>
      <c r="Z178" s="29"/>
      <c r="AA178" s="28" t="s">
        <v>106</v>
      </c>
      <c r="AB178" s="3">
        <v>0.54</v>
      </c>
      <c r="AC178" s="3">
        <v>0.92</v>
      </c>
      <c r="AD178" s="4">
        <v>44687847</v>
      </c>
      <c r="AE178" s="9" t="s">
        <v>834</v>
      </c>
    </row>
    <row r="179" spans="1:31" ht="29" x14ac:dyDescent="0.35">
      <c r="A179" s="30" t="s">
        <v>29</v>
      </c>
      <c r="B179" s="26" t="s">
        <v>457</v>
      </c>
      <c r="C179" s="30" t="s">
        <v>32</v>
      </c>
      <c r="D179" s="60" t="s">
        <v>835</v>
      </c>
      <c r="E179" s="50">
        <v>45516</v>
      </c>
      <c r="F179" s="26" t="s">
        <v>151</v>
      </c>
      <c r="G179" s="49" t="s">
        <v>836</v>
      </c>
      <c r="H179" s="61">
        <v>54621849</v>
      </c>
      <c r="I179" s="62">
        <v>10378151</v>
      </c>
      <c r="J179" s="70">
        <v>65000000</v>
      </c>
      <c r="K179" s="52" t="s">
        <v>36</v>
      </c>
      <c r="L179" s="35">
        <v>52972379</v>
      </c>
      <c r="M179" s="26"/>
      <c r="N179" s="30" t="s">
        <v>837</v>
      </c>
      <c r="O179" s="28" t="s">
        <v>39</v>
      </c>
      <c r="P179" s="6"/>
      <c r="Q179" s="36">
        <v>65000000</v>
      </c>
      <c r="R179" s="17">
        <v>152</v>
      </c>
      <c r="S179" s="28" t="s">
        <v>39</v>
      </c>
      <c r="T179" s="37"/>
      <c r="U179" s="28" t="s">
        <v>39</v>
      </c>
      <c r="V179" s="50">
        <v>45517</v>
      </c>
      <c r="W179" s="50">
        <v>45669</v>
      </c>
      <c r="X179" s="53">
        <v>45669</v>
      </c>
      <c r="Y179" s="54" t="s">
        <v>40</v>
      </c>
      <c r="Z179" s="29"/>
      <c r="AA179" s="28" t="s">
        <v>763</v>
      </c>
      <c r="AB179" s="3">
        <v>1</v>
      </c>
      <c r="AC179" s="3">
        <v>1</v>
      </c>
      <c r="AD179" s="4">
        <v>65000000</v>
      </c>
      <c r="AE179" s="7"/>
    </row>
    <row r="180" spans="1:31" ht="43.5" x14ac:dyDescent="0.35">
      <c r="A180" s="30" t="s">
        <v>65</v>
      </c>
      <c r="B180" s="26" t="s">
        <v>840</v>
      </c>
      <c r="C180" s="30" t="s">
        <v>80</v>
      </c>
      <c r="D180" s="60" t="s">
        <v>841</v>
      </c>
      <c r="E180" s="50">
        <v>45519</v>
      </c>
      <c r="F180" s="26" t="s">
        <v>50</v>
      </c>
      <c r="G180" s="49" t="s">
        <v>842</v>
      </c>
      <c r="H180" s="55">
        <v>2699020800</v>
      </c>
      <c r="I180" s="51">
        <v>0</v>
      </c>
      <c r="J180" s="70">
        <v>2699020800</v>
      </c>
      <c r="K180" s="52" t="s">
        <v>44</v>
      </c>
      <c r="L180" s="35">
        <v>900858967</v>
      </c>
      <c r="M180" s="26" t="s">
        <v>96</v>
      </c>
      <c r="N180" s="30" t="s">
        <v>843</v>
      </c>
      <c r="O180" s="28" t="s">
        <v>39</v>
      </c>
      <c r="P180" s="6"/>
      <c r="Q180" s="36">
        <v>2699020800</v>
      </c>
      <c r="R180" s="17">
        <v>550</v>
      </c>
      <c r="S180" s="28" t="s">
        <v>39</v>
      </c>
      <c r="T180" s="37"/>
      <c r="U180" s="28" t="s">
        <v>39</v>
      </c>
      <c r="V180" s="50">
        <v>45520</v>
      </c>
      <c r="W180" s="50">
        <v>46070</v>
      </c>
      <c r="X180" s="53">
        <v>46070</v>
      </c>
      <c r="Y180" s="54" t="s">
        <v>40</v>
      </c>
      <c r="Z180" s="29"/>
      <c r="AA180" s="28" t="s">
        <v>139</v>
      </c>
      <c r="AB180" s="3">
        <v>0.18770000000000001</v>
      </c>
      <c r="AC180" s="3">
        <v>0.45190000000000002</v>
      </c>
      <c r="AD180" s="4">
        <v>1219668235</v>
      </c>
      <c r="AE180" s="9" t="s">
        <v>844</v>
      </c>
    </row>
    <row r="181" spans="1:31" ht="43.5" x14ac:dyDescent="0.35">
      <c r="A181" s="30" t="s">
        <v>119</v>
      </c>
      <c r="B181" s="26" t="s">
        <v>120</v>
      </c>
      <c r="C181" s="30" t="s">
        <v>80</v>
      </c>
      <c r="D181" s="60" t="s">
        <v>845</v>
      </c>
      <c r="E181" s="50">
        <v>45524</v>
      </c>
      <c r="F181" s="26" t="s">
        <v>50</v>
      </c>
      <c r="G181" s="49" t="s">
        <v>846</v>
      </c>
      <c r="H181" s="55">
        <v>5530538732.7731094</v>
      </c>
      <c r="I181" s="51">
        <v>1050802359.2268908</v>
      </c>
      <c r="J181" s="70">
        <v>6581341092</v>
      </c>
      <c r="K181" s="52" t="s">
        <v>44</v>
      </c>
      <c r="L181" s="35">
        <v>860053523</v>
      </c>
      <c r="M181" s="26" t="s">
        <v>99</v>
      </c>
      <c r="N181" s="30" t="s">
        <v>811</v>
      </c>
      <c r="O181" s="28" t="s">
        <v>39</v>
      </c>
      <c r="P181" s="6"/>
      <c r="Q181" s="36">
        <v>6581341092</v>
      </c>
      <c r="R181" s="17">
        <v>1095</v>
      </c>
      <c r="S181" s="28" t="s">
        <v>39</v>
      </c>
      <c r="T181" s="37"/>
      <c r="U181" s="28" t="s">
        <v>39</v>
      </c>
      <c r="V181" s="50">
        <v>45524</v>
      </c>
      <c r="W181" s="50">
        <v>46619</v>
      </c>
      <c r="X181" s="53">
        <v>46619</v>
      </c>
      <c r="Y181" s="54" t="s">
        <v>40</v>
      </c>
      <c r="Z181" s="29"/>
      <c r="AA181" s="28" t="s">
        <v>121</v>
      </c>
      <c r="AB181" s="3">
        <v>0.1215</v>
      </c>
      <c r="AC181" s="3">
        <v>0.104</v>
      </c>
      <c r="AD181" s="4">
        <v>684317797.85000002</v>
      </c>
      <c r="AE181" s="9" t="s">
        <v>847</v>
      </c>
    </row>
    <row r="182" spans="1:31" ht="43.5" x14ac:dyDescent="0.35">
      <c r="A182" s="30" t="s">
        <v>84</v>
      </c>
      <c r="B182" s="26" t="s">
        <v>848</v>
      </c>
      <c r="C182" s="30" t="s">
        <v>32</v>
      </c>
      <c r="D182" s="60" t="s">
        <v>849</v>
      </c>
      <c r="E182" s="50">
        <v>45526</v>
      </c>
      <c r="F182" s="26" t="s">
        <v>50</v>
      </c>
      <c r="G182" s="49" t="s">
        <v>850</v>
      </c>
      <c r="H182" s="55">
        <v>35332668.067226894</v>
      </c>
      <c r="I182" s="51">
        <v>6713206.9327731095</v>
      </c>
      <c r="J182" s="70">
        <v>42045875</v>
      </c>
      <c r="K182" s="52" t="s">
        <v>44</v>
      </c>
      <c r="L182" s="35">
        <v>900239396</v>
      </c>
      <c r="M182" s="26" t="s">
        <v>160</v>
      </c>
      <c r="N182" s="30" t="s">
        <v>851</v>
      </c>
      <c r="O182" s="28" t="s">
        <v>39</v>
      </c>
      <c r="P182" s="6"/>
      <c r="Q182" s="36">
        <v>42045875</v>
      </c>
      <c r="R182" s="17">
        <v>364</v>
      </c>
      <c r="S182" s="28" t="s">
        <v>39</v>
      </c>
      <c r="T182" s="37"/>
      <c r="U182" s="28" t="s">
        <v>39</v>
      </c>
      <c r="V182" s="50">
        <v>45563</v>
      </c>
      <c r="W182" s="50">
        <v>45927</v>
      </c>
      <c r="X182" s="53">
        <v>45927</v>
      </c>
      <c r="Y182" s="54" t="s">
        <v>40</v>
      </c>
      <c r="Z182" s="29"/>
      <c r="AA182" s="28" t="s">
        <v>353</v>
      </c>
      <c r="AB182" s="3">
        <v>0.26</v>
      </c>
      <c r="AC182" s="3">
        <v>0.71455411499939059</v>
      </c>
      <c r="AD182" s="4">
        <v>30044053</v>
      </c>
      <c r="AE182" s="7"/>
    </row>
    <row r="183" spans="1:31" ht="29" x14ac:dyDescent="0.35">
      <c r="A183" s="30" t="s">
        <v>84</v>
      </c>
      <c r="B183" s="26" t="s">
        <v>854</v>
      </c>
      <c r="C183" s="30" t="s">
        <v>32</v>
      </c>
      <c r="D183" s="60" t="s">
        <v>855</v>
      </c>
      <c r="E183" s="50">
        <v>45527</v>
      </c>
      <c r="F183" s="26" t="s">
        <v>50</v>
      </c>
      <c r="G183" s="49" t="s">
        <v>856</v>
      </c>
      <c r="H183" s="33">
        <v>103543920.16806723</v>
      </c>
      <c r="I183" s="33">
        <v>19673344.831932776</v>
      </c>
      <c r="J183" s="16">
        <v>123217265</v>
      </c>
      <c r="K183" s="52" t="s">
        <v>44</v>
      </c>
      <c r="L183" s="35">
        <v>900150121</v>
      </c>
      <c r="M183" s="26" t="s">
        <v>73</v>
      </c>
      <c r="N183" s="30" t="s">
        <v>857</v>
      </c>
      <c r="O183" s="28" t="s">
        <v>39</v>
      </c>
      <c r="P183" s="6"/>
      <c r="Q183" s="36">
        <v>123217265</v>
      </c>
      <c r="R183" s="17">
        <v>364</v>
      </c>
      <c r="S183" s="28" t="s">
        <v>39</v>
      </c>
      <c r="T183" s="37"/>
      <c r="U183" s="28" t="s">
        <v>39</v>
      </c>
      <c r="V183" s="50">
        <v>45566</v>
      </c>
      <c r="W183" s="50">
        <v>45930</v>
      </c>
      <c r="X183" s="53">
        <v>45930</v>
      </c>
      <c r="Y183" s="54" t="s">
        <v>40</v>
      </c>
      <c r="Z183" s="29"/>
      <c r="AA183" s="28" t="s">
        <v>139</v>
      </c>
      <c r="AB183" s="3">
        <v>0.25</v>
      </c>
      <c r="AC183" s="3">
        <v>0.22</v>
      </c>
      <c r="AD183" s="4">
        <v>19394525</v>
      </c>
      <c r="AE183" s="9" t="s">
        <v>858</v>
      </c>
    </row>
    <row r="184" spans="1:31" ht="58" x14ac:dyDescent="0.35">
      <c r="A184" s="30" t="s">
        <v>84</v>
      </c>
      <c r="B184" s="26" t="s">
        <v>152</v>
      </c>
      <c r="C184" s="30" t="s">
        <v>32</v>
      </c>
      <c r="D184" s="60" t="s">
        <v>859</v>
      </c>
      <c r="E184" s="50">
        <v>45534</v>
      </c>
      <c r="F184" s="26" t="s">
        <v>50</v>
      </c>
      <c r="G184" s="49" t="s">
        <v>860</v>
      </c>
      <c r="H184" s="33">
        <v>40200000</v>
      </c>
      <c r="I184" s="33">
        <v>7638000</v>
      </c>
      <c r="J184" s="16">
        <v>47838000</v>
      </c>
      <c r="K184" s="52" t="s">
        <v>44</v>
      </c>
      <c r="L184" s="35">
        <v>900234657</v>
      </c>
      <c r="M184" s="26" t="s">
        <v>99</v>
      </c>
      <c r="N184" s="30" t="s">
        <v>381</v>
      </c>
      <c r="O184" s="28" t="s">
        <v>39</v>
      </c>
      <c r="P184" s="6"/>
      <c r="Q184" s="36">
        <v>47838000</v>
      </c>
      <c r="R184" s="17">
        <v>364</v>
      </c>
      <c r="S184" s="28" t="s">
        <v>39</v>
      </c>
      <c r="T184" s="37"/>
      <c r="U184" s="28" t="s">
        <v>39</v>
      </c>
      <c r="V184" s="50">
        <v>45537</v>
      </c>
      <c r="W184" s="50">
        <v>45901</v>
      </c>
      <c r="X184" s="53">
        <v>45901</v>
      </c>
      <c r="Y184" s="54" t="s">
        <v>40</v>
      </c>
      <c r="Z184" s="29"/>
      <c r="AA184" s="28" t="s">
        <v>220</v>
      </c>
      <c r="AB184" s="3">
        <v>0.33329999999999999</v>
      </c>
      <c r="AC184" s="3">
        <v>0.33329999999999999</v>
      </c>
      <c r="AD184" s="4">
        <v>15946000</v>
      </c>
      <c r="AE184" s="7"/>
    </row>
    <row r="185" spans="1:31" ht="29" x14ac:dyDescent="0.35">
      <c r="A185" s="30" t="s">
        <v>101</v>
      </c>
      <c r="B185" s="26" t="s">
        <v>102</v>
      </c>
      <c r="C185" s="30" t="s">
        <v>32</v>
      </c>
      <c r="D185" s="60" t="s">
        <v>861</v>
      </c>
      <c r="E185" s="50">
        <v>45534</v>
      </c>
      <c r="F185" s="26" t="s">
        <v>50</v>
      </c>
      <c r="G185" s="49" t="s">
        <v>862</v>
      </c>
      <c r="H185" s="51">
        <v>1186400000</v>
      </c>
      <c r="I185" s="51">
        <v>225416000</v>
      </c>
      <c r="J185" s="16">
        <v>1411816000</v>
      </c>
      <c r="K185" s="52" t="s">
        <v>44</v>
      </c>
      <c r="L185" s="35">
        <v>800062782</v>
      </c>
      <c r="M185" s="26" t="s">
        <v>52</v>
      </c>
      <c r="N185" s="30" t="s">
        <v>103</v>
      </c>
      <c r="O185" s="28" t="s">
        <v>39</v>
      </c>
      <c r="P185" s="6"/>
      <c r="Q185" s="36">
        <v>1411816000</v>
      </c>
      <c r="R185" s="17">
        <v>1095</v>
      </c>
      <c r="S185" s="28" t="s">
        <v>39</v>
      </c>
      <c r="T185" s="37"/>
      <c r="U185" s="28" t="s">
        <v>39</v>
      </c>
      <c r="V185" s="50">
        <v>45534</v>
      </c>
      <c r="W185" s="50">
        <v>46629</v>
      </c>
      <c r="X185" s="53">
        <v>46629</v>
      </c>
      <c r="Y185" s="54" t="s">
        <v>40</v>
      </c>
      <c r="Z185" s="29"/>
      <c r="AA185" s="28" t="s">
        <v>104</v>
      </c>
      <c r="AB185" s="3">
        <v>0.11</v>
      </c>
      <c r="AC185" s="3">
        <v>0.06</v>
      </c>
      <c r="AD185" s="4">
        <v>83419676.780000001</v>
      </c>
      <c r="AE185" s="9" t="s">
        <v>863</v>
      </c>
    </row>
    <row r="186" spans="1:31" ht="29" x14ac:dyDescent="0.35">
      <c r="A186" s="30" t="s">
        <v>29</v>
      </c>
      <c r="B186" s="26" t="s">
        <v>457</v>
      </c>
      <c r="C186" s="30" t="s">
        <v>568</v>
      </c>
      <c r="D186" s="28" t="s">
        <v>864</v>
      </c>
      <c r="E186" s="50">
        <v>45537</v>
      </c>
      <c r="F186" s="26" t="s">
        <v>50</v>
      </c>
      <c r="G186" s="49" t="s">
        <v>865</v>
      </c>
      <c r="H186" s="61">
        <v>1490000</v>
      </c>
      <c r="I186" s="62">
        <v>283100</v>
      </c>
      <c r="J186" s="70">
        <v>1773100</v>
      </c>
      <c r="K186" s="52" t="s">
        <v>44</v>
      </c>
      <c r="L186" s="35">
        <v>901406402</v>
      </c>
      <c r="M186" s="26" t="s">
        <v>77</v>
      </c>
      <c r="N186" s="30" t="s">
        <v>866</v>
      </c>
      <c r="O186" s="28" t="s">
        <v>39</v>
      </c>
      <c r="P186" s="6"/>
      <c r="Q186" s="36">
        <v>1773100</v>
      </c>
      <c r="R186" s="17">
        <v>365</v>
      </c>
      <c r="S186" s="28" t="s">
        <v>39</v>
      </c>
      <c r="T186" s="37"/>
      <c r="U186" s="28" t="s">
        <v>39</v>
      </c>
      <c r="V186" s="50">
        <v>45537</v>
      </c>
      <c r="W186" s="50">
        <v>45902</v>
      </c>
      <c r="X186" s="53">
        <v>45902</v>
      </c>
      <c r="Y186" s="54" t="s">
        <v>40</v>
      </c>
      <c r="Z186" s="29"/>
      <c r="AA186" s="28" t="s">
        <v>455</v>
      </c>
      <c r="AB186" s="3">
        <v>1</v>
      </c>
      <c r="AC186" s="3">
        <v>1</v>
      </c>
      <c r="AD186" s="4">
        <v>1773100</v>
      </c>
      <c r="AE186" s="9" t="s">
        <v>867</v>
      </c>
    </row>
    <row r="187" spans="1:31" ht="72.5" x14ac:dyDescent="0.35">
      <c r="A187" s="30" t="s">
        <v>84</v>
      </c>
      <c r="B187" s="26" t="s">
        <v>868</v>
      </c>
      <c r="C187" s="30" t="s">
        <v>32</v>
      </c>
      <c r="D187" s="28" t="s">
        <v>869</v>
      </c>
      <c r="E187" s="50">
        <v>45537</v>
      </c>
      <c r="F187" s="26" t="s">
        <v>50</v>
      </c>
      <c r="G187" s="49" t="s">
        <v>870</v>
      </c>
      <c r="H187" s="55">
        <v>56057886</v>
      </c>
      <c r="I187" s="51">
        <v>8735892</v>
      </c>
      <c r="J187" s="70">
        <v>64793778</v>
      </c>
      <c r="K187" s="52" t="s">
        <v>44</v>
      </c>
      <c r="L187" s="35">
        <v>900332892</v>
      </c>
      <c r="M187" s="26" t="s">
        <v>146</v>
      </c>
      <c r="N187" s="30" t="s">
        <v>871</v>
      </c>
      <c r="O187" s="28" t="s">
        <v>39</v>
      </c>
      <c r="P187" s="6"/>
      <c r="Q187" s="36">
        <v>64793778</v>
      </c>
      <c r="R187" s="17">
        <v>364</v>
      </c>
      <c r="S187" s="28" t="s">
        <v>39</v>
      </c>
      <c r="T187" s="37"/>
      <c r="U187" s="28" t="s">
        <v>39</v>
      </c>
      <c r="V187" s="50">
        <v>45563</v>
      </c>
      <c r="W187" s="50">
        <v>45927</v>
      </c>
      <c r="X187" s="53">
        <v>45927</v>
      </c>
      <c r="Y187" s="54" t="s">
        <v>40</v>
      </c>
      <c r="Z187" s="29"/>
      <c r="AA187" s="28" t="s">
        <v>399</v>
      </c>
      <c r="AB187" s="3">
        <v>0.26</v>
      </c>
      <c r="AC187" s="3">
        <v>0.15556286901498473</v>
      </c>
      <c r="AD187" s="4">
        <v>10079506</v>
      </c>
      <c r="AE187" s="7"/>
    </row>
    <row r="188" spans="1:31" ht="43.5" x14ac:dyDescent="0.35">
      <c r="A188" s="30" t="s">
        <v>84</v>
      </c>
      <c r="B188" s="26" t="s">
        <v>85</v>
      </c>
      <c r="C188" s="30" t="s">
        <v>80</v>
      </c>
      <c r="D188" s="28" t="s">
        <v>872</v>
      </c>
      <c r="E188" s="50">
        <v>45560</v>
      </c>
      <c r="F188" s="26" t="s">
        <v>50</v>
      </c>
      <c r="G188" s="49" t="s">
        <v>873</v>
      </c>
      <c r="H188" s="33">
        <v>1175625613</v>
      </c>
      <c r="I188" s="33">
        <v>223368867</v>
      </c>
      <c r="J188" s="16">
        <v>1398994480</v>
      </c>
      <c r="K188" s="52" t="s">
        <v>44</v>
      </c>
      <c r="L188" s="35">
        <v>900418656</v>
      </c>
      <c r="M188" s="26" t="s">
        <v>77</v>
      </c>
      <c r="N188" s="30" t="s">
        <v>123</v>
      </c>
      <c r="O188" s="28" t="s">
        <v>39</v>
      </c>
      <c r="P188" s="6"/>
      <c r="Q188" s="36">
        <v>1398994480</v>
      </c>
      <c r="R188" s="17">
        <v>1460</v>
      </c>
      <c r="S188" s="28" t="s">
        <v>39</v>
      </c>
      <c r="T188" s="37"/>
      <c r="U188" s="28" t="s">
        <v>39</v>
      </c>
      <c r="V188" s="50">
        <v>45562</v>
      </c>
      <c r="W188" s="50">
        <v>47022</v>
      </c>
      <c r="X188" s="53">
        <v>47022</v>
      </c>
      <c r="Y188" s="54" t="s">
        <v>40</v>
      </c>
      <c r="Z188" s="29"/>
      <c r="AA188" s="28" t="s">
        <v>220</v>
      </c>
      <c r="AB188" s="3">
        <v>6.3E-2</v>
      </c>
      <c r="AC188" s="3">
        <v>5.8000000000000003E-2</v>
      </c>
      <c r="AD188" s="4">
        <v>81187155</v>
      </c>
      <c r="AE188" s="7" t="s">
        <v>874</v>
      </c>
    </row>
    <row r="189" spans="1:31" ht="29" x14ac:dyDescent="0.35">
      <c r="A189" s="30" t="s">
        <v>208</v>
      </c>
      <c r="B189" s="26" t="s">
        <v>360</v>
      </c>
      <c r="C189" s="30" t="s">
        <v>32</v>
      </c>
      <c r="D189" s="28" t="s">
        <v>876</v>
      </c>
      <c r="E189" s="50">
        <v>45565</v>
      </c>
      <c r="F189" s="26" t="s">
        <v>50</v>
      </c>
      <c r="G189" s="49" t="s">
        <v>877</v>
      </c>
      <c r="H189" s="33">
        <v>54621749</v>
      </c>
      <c r="I189" s="33">
        <v>10378132.310000001</v>
      </c>
      <c r="J189" s="16">
        <v>64999881</v>
      </c>
      <c r="K189" s="52" t="s">
        <v>44</v>
      </c>
      <c r="L189" s="35">
        <v>830048654</v>
      </c>
      <c r="M189" s="26" t="s">
        <v>45</v>
      </c>
      <c r="N189" s="30" t="s">
        <v>429</v>
      </c>
      <c r="O189" s="28" t="s">
        <v>39</v>
      </c>
      <c r="P189" s="6"/>
      <c r="Q189" s="36">
        <v>64999881</v>
      </c>
      <c r="R189" s="17">
        <v>365</v>
      </c>
      <c r="S189" s="28" t="s">
        <v>39</v>
      </c>
      <c r="T189" s="37"/>
      <c r="U189" s="28" t="s">
        <v>39</v>
      </c>
      <c r="V189" s="50">
        <v>45566</v>
      </c>
      <c r="W189" s="50">
        <v>45931</v>
      </c>
      <c r="X189" s="53">
        <v>45931</v>
      </c>
      <c r="Y189" s="54" t="s">
        <v>40</v>
      </c>
      <c r="Z189" s="29"/>
      <c r="AA189" s="28" t="s">
        <v>220</v>
      </c>
      <c r="AB189" s="3">
        <v>0.25</v>
      </c>
      <c r="AC189" s="3">
        <v>1</v>
      </c>
      <c r="AD189" s="4">
        <v>64999881.310000002</v>
      </c>
      <c r="AE189" s="7"/>
    </row>
    <row r="190" spans="1:31" ht="43.5" x14ac:dyDescent="0.35">
      <c r="A190" s="30" t="s">
        <v>84</v>
      </c>
      <c r="B190" s="26" t="s">
        <v>213</v>
      </c>
      <c r="C190" s="30" t="s">
        <v>32</v>
      </c>
      <c r="D190" s="60" t="s">
        <v>878</v>
      </c>
      <c r="E190" s="50">
        <v>45569</v>
      </c>
      <c r="F190" s="30" t="s">
        <v>50</v>
      </c>
      <c r="G190" s="49" t="s">
        <v>879</v>
      </c>
      <c r="H190" s="51">
        <v>45300000</v>
      </c>
      <c r="I190" s="51">
        <v>8607000</v>
      </c>
      <c r="J190" s="16">
        <v>53907000</v>
      </c>
      <c r="K190" s="52" t="s">
        <v>44</v>
      </c>
      <c r="L190" s="35">
        <v>900233434</v>
      </c>
      <c r="M190" s="26" t="s">
        <v>99</v>
      </c>
      <c r="N190" s="30" t="s">
        <v>214</v>
      </c>
      <c r="O190" s="60" t="s">
        <v>39</v>
      </c>
      <c r="P190" s="6"/>
      <c r="Q190" s="36">
        <v>53907000</v>
      </c>
      <c r="R190" s="17">
        <v>730</v>
      </c>
      <c r="S190" s="64" t="s">
        <v>39</v>
      </c>
      <c r="T190" s="65"/>
      <c r="U190" s="28" t="s">
        <v>39</v>
      </c>
      <c r="V190" s="50">
        <v>45573</v>
      </c>
      <c r="W190" s="50">
        <v>46303</v>
      </c>
      <c r="X190" s="50">
        <v>46303</v>
      </c>
      <c r="Y190" s="54" t="s">
        <v>40</v>
      </c>
      <c r="Z190" s="29"/>
      <c r="AA190" s="28" t="s">
        <v>354</v>
      </c>
      <c r="AB190" s="3">
        <v>0</v>
      </c>
      <c r="AC190" s="3">
        <v>0</v>
      </c>
      <c r="AD190" s="4">
        <v>0</v>
      </c>
      <c r="AE190" s="7"/>
    </row>
    <row r="191" spans="1:31" ht="43.5" x14ac:dyDescent="0.35">
      <c r="A191" s="30" t="s">
        <v>65</v>
      </c>
      <c r="B191" s="26" t="s">
        <v>840</v>
      </c>
      <c r="C191" s="30" t="s">
        <v>80</v>
      </c>
      <c r="D191" s="28" t="s">
        <v>880</v>
      </c>
      <c r="E191" s="50">
        <v>45575</v>
      </c>
      <c r="F191" s="30" t="s">
        <v>50</v>
      </c>
      <c r="G191" s="66" t="s">
        <v>881</v>
      </c>
      <c r="H191" s="67">
        <v>815813424</v>
      </c>
      <c r="I191" s="67">
        <v>155004551</v>
      </c>
      <c r="J191" s="70">
        <v>970817975</v>
      </c>
      <c r="K191" s="52" t="s">
        <v>44</v>
      </c>
      <c r="L191" s="35">
        <v>900376503</v>
      </c>
      <c r="M191" s="26" t="s">
        <v>77</v>
      </c>
      <c r="N191" s="30" t="s">
        <v>882</v>
      </c>
      <c r="O191" s="60" t="s">
        <v>39</v>
      </c>
      <c r="P191" s="6"/>
      <c r="Q191" s="36">
        <v>970817975</v>
      </c>
      <c r="R191" s="17">
        <v>730</v>
      </c>
      <c r="S191" s="64" t="s">
        <v>39</v>
      </c>
      <c r="T191" s="65"/>
      <c r="U191" s="28" t="s">
        <v>39</v>
      </c>
      <c r="V191" s="50">
        <v>45575</v>
      </c>
      <c r="W191" s="50">
        <v>46305</v>
      </c>
      <c r="X191" s="50">
        <v>46305</v>
      </c>
      <c r="Y191" s="54" t="s">
        <v>40</v>
      </c>
      <c r="Z191" s="29"/>
      <c r="AA191" s="28" t="s">
        <v>354</v>
      </c>
      <c r="AB191" s="3">
        <v>0.1043</v>
      </c>
      <c r="AC191" s="3">
        <v>8.3299999999999999E-2</v>
      </c>
      <c r="AD191" s="4">
        <v>80901497.879999995</v>
      </c>
      <c r="AE191" s="7"/>
    </row>
    <row r="192" spans="1:31" ht="43.5" x14ac:dyDescent="0.35">
      <c r="A192" s="30" t="s">
        <v>29</v>
      </c>
      <c r="B192" s="26" t="s">
        <v>166</v>
      </c>
      <c r="C192" s="30" t="s">
        <v>80</v>
      </c>
      <c r="D192" s="28" t="s">
        <v>883</v>
      </c>
      <c r="E192" s="68">
        <v>45575</v>
      </c>
      <c r="F192" s="26" t="s">
        <v>81</v>
      </c>
      <c r="G192" s="49" t="s">
        <v>884</v>
      </c>
      <c r="H192" s="32">
        <v>2541727902</v>
      </c>
      <c r="I192" s="33">
        <v>482928301</v>
      </c>
      <c r="J192" s="70">
        <v>3024656203</v>
      </c>
      <c r="K192" s="52" t="s">
        <v>44</v>
      </c>
      <c r="L192" s="35">
        <v>800233464</v>
      </c>
      <c r="M192" s="26" t="s">
        <v>63</v>
      </c>
      <c r="N192" s="30" t="s">
        <v>885</v>
      </c>
      <c r="O192" s="28" t="s">
        <v>39</v>
      </c>
      <c r="P192" s="6"/>
      <c r="Q192" s="36">
        <v>3024656203</v>
      </c>
      <c r="R192" s="17">
        <v>963</v>
      </c>
      <c r="S192" s="28" t="s">
        <v>39</v>
      </c>
      <c r="T192" s="37"/>
      <c r="U192" s="28" t="s">
        <v>39</v>
      </c>
      <c r="V192" s="50">
        <v>45575</v>
      </c>
      <c r="W192" s="50">
        <v>46538</v>
      </c>
      <c r="X192" s="50">
        <v>46538</v>
      </c>
      <c r="Y192" s="54" t="s">
        <v>40</v>
      </c>
      <c r="Z192" s="29"/>
      <c r="AA192" s="28" t="s">
        <v>83</v>
      </c>
      <c r="AB192" s="3">
        <v>6.3E-2</v>
      </c>
      <c r="AC192" s="3">
        <v>9.5500000000000002E-2</v>
      </c>
      <c r="AD192" s="4">
        <v>197166828</v>
      </c>
      <c r="AE192" s="7"/>
    </row>
    <row r="193" spans="1:31" ht="43.5" x14ac:dyDescent="0.35">
      <c r="A193" s="30" t="s">
        <v>29</v>
      </c>
      <c r="B193" s="26" t="s">
        <v>457</v>
      </c>
      <c r="C193" s="30" t="s">
        <v>48</v>
      </c>
      <c r="D193" s="28" t="s">
        <v>886</v>
      </c>
      <c r="E193" s="68">
        <v>45576</v>
      </c>
      <c r="F193" s="26" t="s">
        <v>50</v>
      </c>
      <c r="G193" s="31" t="s">
        <v>887</v>
      </c>
      <c r="H193" s="36">
        <v>1155325369</v>
      </c>
      <c r="I193" s="36">
        <v>6619629</v>
      </c>
      <c r="J193" s="16">
        <v>1161944998</v>
      </c>
      <c r="K193" s="52" t="s">
        <v>44</v>
      </c>
      <c r="L193" s="35">
        <v>900922612</v>
      </c>
      <c r="M193" s="26" t="s">
        <v>52</v>
      </c>
      <c r="N193" s="30" t="s">
        <v>888</v>
      </c>
      <c r="O193" s="28" t="s">
        <v>39</v>
      </c>
      <c r="P193" s="6"/>
      <c r="Q193" s="36">
        <v>1161944998</v>
      </c>
      <c r="R193" s="17">
        <v>123</v>
      </c>
      <c r="S193" s="28" t="s">
        <v>38</v>
      </c>
      <c r="T193" s="37">
        <v>45</v>
      </c>
      <c r="U193" s="28" t="s">
        <v>39</v>
      </c>
      <c r="V193" s="50">
        <v>45596</v>
      </c>
      <c r="W193" s="50">
        <v>45716</v>
      </c>
      <c r="X193" s="50">
        <v>45761</v>
      </c>
      <c r="Y193" s="54" t="s">
        <v>1558</v>
      </c>
      <c r="Z193" s="29"/>
      <c r="AA193" s="28" t="s">
        <v>889</v>
      </c>
      <c r="AB193" s="3">
        <v>0.5083333333333333</v>
      </c>
      <c r="AC193" s="3">
        <v>0.3256</v>
      </c>
      <c r="AD193" s="4">
        <v>378325536</v>
      </c>
      <c r="AE193" s="7"/>
    </row>
    <row r="194" spans="1:31" ht="29" x14ac:dyDescent="0.35">
      <c r="A194" s="30" t="s">
        <v>29</v>
      </c>
      <c r="B194" s="26" t="s">
        <v>457</v>
      </c>
      <c r="C194" s="30" t="s">
        <v>32</v>
      </c>
      <c r="D194" s="60" t="s">
        <v>891</v>
      </c>
      <c r="E194" s="68">
        <v>45581</v>
      </c>
      <c r="F194" s="30" t="s">
        <v>50</v>
      </c>
      <c r="G194" s="69" t="s">
        <v>892</v>
      </c>
      <c r="H194" s="70">
        <v>135840000</v>
      </c>
      <c r="I194" s="70">
        <v>25809600</v>
      </c>
      <c r="J194" s="70">
        <v>161649600</v>
      </c>
      <c r="K194" s="52" t="s">
        <v>44</v>
      </c>
      <c r="L194" s="35">
        <v>901312112</v>
      </c>
      <c r="M194" s="26" t="s">
        <v>96</v>
      </c>
      <c r="N194" s="30" t="s">
        <v>893</v>
      </c>
      <c r="O194" s="60" t="s">
        <v>39</v>
      </c>
      <c r="P194" s="6"/>
      <c r="Q194" s="36">
        <v>161649600</v>
      </c>
      <c r="R194" s="17">
        <v>365</v>
      </c>
      <c r="S194" s="64" t="s">
        <v>39</v>
      </c>
      <c r="T194" s="65"/>
      <c r="U194" s="28" t="s">
        <v>39</v>
      </c>
      <c r="V194" s="50">
        <v>45581</v>
      </c>
      <c r="W194" s="50">
        <v>45946</v>
      </c>
      <c r="X194" s="50">
        <v>45946</v>
      </c>
      <c r="Y194" s="54" t="s">
        <v>40</v>
      </c>
      <c r="Z194" s="29"/>
      <c r="AA194" s="28" t="s">
        <v>220</v>
      </c>
      <c r="AB194" s="3">
        <v>0.17</v>
      </c>
      <c r="AC194" s="3">
        <v>0</v>
      </c>
      <c r="AD194" s="4">
        <v>0</v>
      </c>
      <c r="AE194" s="9" t="s">
        <v>894</v>
      </c>
    </row>
    <row r="195" spans="1:31" ht="29" x14ac:dyDescent="0.35">
      <c r="A195" s="30" t="s">
        <v>180</v>
      </c>
      <c r="B195" s="26" t="s">
        <v>290</v>
      </c>
      <c r="C195" s="30" t="s">
        <v>32</v>
      </c>
      <c r="D195" s="60" t="s">
        <v>895</v>
      </c>
      <c r="E195" s="68">
        <v>45589</v>
      </c>
      <c r="F195" s="30" t="s">
        <v>50</v>
      </c>
      <c r="G195" s="49" t="s">
        <v>896</v>
      </c>
      <c r="H195" s="20">
        <v>178500000</v>
      </c>
      <c r="I195" s="51">
        <v>0</v>
      </c>
      <c r="J195" s="16">
        <v>178500000</v>
      </c>
      <c r="K195" s="52" t="s">
        <v>44</v>
      </c>
      <c r="L195" s="35">
        <v>900868119</v>
      </c>
      <c r="M195" s="26" t="s">
        <v>99</v>
      </c>
      <c r="N195" s="30" t="s">
        <v>897</v>
      </c>
      <c r="O195" s="60" t="s">
        <v>39</v>
      </c>
      <c r="P195" s="6"/>
      <c r="Q195" s="36">
        <v>178500000</v>
      </c>
      <c r="R195" s="17">
        <v>365</v>
      </c>
      <c r="S195" s="64" t="s">
        <v>39</v>
      </c>
      <c r="T195" s="65"/>
      <c r="U195" s="28" t="s">
        <v>39</v>
      </c>
      <c r="V195" s="50">
        <v>45589</v>
      </c>
      <c r="W195" s="50">
        <v>45954</v>
      </c>
      <c r="X195" s="50">
        <v>45954</v>
      </c>
      <c r="Y195" s="54" t="s">
        <v>40</v>
      </c>
      <c r="Z195" s="29"/>
      <c r="AA195" s="28" t="s">
        <v>31</v>
      </c>
      <c r="AB195" s="3">
        <v>0.25</v>
      </c>
      <c r="AC195" s="3">
        <v>0.25</v>
      </c>
      <c r="AD195" s="4">
        <v>135218698</v>
      </c>
      <c r="AE195" s="9" t="s">
        <v>898</v>
      </c>
    </row>
    <row r="196" spans="1:31" ht="29" x14ac:dyDescent="0.35">
      <c r="A196" s="30" t="s">
        <v>101</v>
      </c>
      <c r="B196" s="26" t="s">
        <v>125</v>
      </c>
      <c r="C196" s="30" t="s">
        <v>32</v>
      </c>
      <c r="D196" s="28" t="s">
        <v>899</v>
      </c>
      <c r="E196" s="68">
        <v>45590</v>
      </c>
      <c r="F196" s="26" t="s">
        <v>50</v>
      </c>
      <c r="G196" s="49" t="s">
        <v>900</v>
      </c>
      <c r="H196" s="55">
        <v>2171575150</v>
      </c>
      <c r="I196" s="51">
        <v>412599278</v>
      </c>
      <c r="J196" s="70">
        <v>2584174428</v>
      </c>
      <c r="K196" s="52" t="s">
        <v>44</v>
      </c>
      <c r="L196" s="35">
        <v>900635607</v>
      </c>
      <c r="M196" s="26" t="s">
        <v>73</v>
      </c>
      <c r="N196" s="30" t="s">
        <v>901</v>
      </c>
      <c r="O196" s="28" t="s">
        <v>39</v>
      </c>
      <c r="P196" s="6"/>
      <c r="Q196" s="36">
        <v>2584174428</v>
      </c>
      <c r="R196" s="17">
        <v>1095</v>
      </c>
      <c r="S196" s="28" t="s">
        <v>39</v>
      </c>
      <c r="T196" s="37"/>
      <c r="U196" s="28" t="s">
        <v>39</v>
      </c>
      <c r="V196" s="50">
        <v>45590</v>
      </c>
      <c r="W196" s="50">
        <v>46685</v>
      </c>
      <c r="X196" s="50">
        <v>46685</v>
      </c>
      <c r="Y196" s="54" t="s">
        <v>40</v>
      </c>
      <c r="Z196" s="29"/>
      <c r="AA196" s="28" t="s">
        <v>132</v>
      </c>
      <c r="AB196" s="3">
        <v>0.06</v>
      </c>
      <c r="AC196" s="3">
        <v>0.04</v>
      </c>
      <c r="AD196" s="4">
        <v>98018073</v>
      </c>
      <c r="AE196" s="9" t="s">
        <v>902</v>
      </c>
    </row>
    <row r="197" spans="1:31" ht="29" x14ac:dyDescent="0.35">
      <c r="A197" s="30" t="s">
        <v>180</v>
      </c>
      <c r="B197" s="26" t="s">
        <v>290</v>
      </c>
      <c r="C197" s="30" t="s">
        <v>32</v>
      </c>
      <c r="D197" s="60" t="s">
        <v>903</v>
      </c>
      <c r="E197" s="68">
        <v>45593</v>
      </c>
      <c r="F197" s="30" t="s">
        <v>50</v>
      </c>
      <c r="G197" s="49" t="s">
        <v>904</v>
      </c>
      <c r="H197" s="20">
        <v>178500000</v>
      </c>
      <c r="I197" s="51">
        <v>0</v>
      </c>
      <c r="J197" s="16">
        <v>178500000</v>
      </c>
      <c r="K197" s="52" t="s">
        <v>44</v>
      </c>
      <c r="L197" s="35">
        <v>900422908</v>
      </c>
      <c r="M197" s="26" t="s">
        <v>99</v>
      </c>
      <c r="N197" s="30" t="s">
        <v>905</v>
      </c>
      <c r="O197" s="60" t="s">
        <v>39</v>
      </c>
      <c r="P197" s="6"/>
      <c r="Q197" s="36">
        <v>178500000</v>
      </c>
      <c r="R197" s="17">
        <v>365</v>
      </c>
      <c r="S197" s="64" t="s">
        <v>39</v>
      </c>
      <c r="T197" s="65"/>
      <c r="U197" s="28" t="s">
        <v>39</v>
      </c>
      <c r="V197" s="50">
        <v>45593</v>
      </c>
      <c r="W197" s="50">
        <v>45958</v>
      </c>
      <c r="X197" s="50">
        <v>45958</v>
      </c>
      <c r="Y197" s="54" t="s">
        <v>40</v>
      </c>
      <c r="Z197" s="29"/>
      <c r="AA197" s="28" t="s">
        <v>31</v>
      </c>
      <c r="AB197" s="3">
        <v>0.25</v>
      </c>
      <c r="AC197" s="3">
        <v>0.25</v>
      </c>
      <c r="AD197" s="4">
        <v>0</v>
      </c>
      <c r="AE197" s="9" t="s">
        <v>906</v>
      </c>
    </row>
    <row r="198" spans="1:31" ht="29" x14ac:dyDescent="0.35">
      <c r="A198" s="30" t="s">
        <v>208</v>
      </c>
      <c r="B198" s="26" t="s">
        <v>360</v>
      </c>
      <c r="C198" s="30" t="s">
        <v>32</v>
      </c>
      <c r="D198" s="60" t="s">
        <v>907</v>
      </c>
      <c r="E198" s="68">
        <v>45586</v>
      </c>
      <c r="F198" s="30" t="s">
        <v>50</v>
      </c>
      <c r="G198" s="49" t="s">
        <v>908</v>
      </c>
      <c r="H198" s="33">
        <v>26943221.848739497</v>
      </c>
      <c r="I198" s="33">
        <v>5119212.1512605045</v>
      </c>
      <c r="J198" s="16">
        <v>32062434</v>
      </c>
      <c r="K198" s="52" t="s">
        <v>44</v>
      </c>
      <c r="L198" s="35">
        <v>800046226</v>
      </c>
      <c r="M198" s="26" t="s">
        <v>99</v>
      </c>
      <c r="N198" s="30" t="s">
        <v>909</v>
      </c>
      <c r="O198" s="60" t="s">
        <v>39</v>
      </c>
      <c r="P198" s="6"/>
      <c r="Q198" s="36">
        <v>32062434</v>
      </c>
      <c r="R198" s="17">
        <v>365</v>
      </c>
      <c r="S198" s="64" t="s">
        <v>39</v>
      </c>
      <c r="T198" s="65"/>
      <c r="U198" s="28" t="s">
        <v>39</v>
      </c>
      <c r="V198" s="50">
        <v>45590</v>
      </c>
      <c r="W198" s="50">
        <v>45955</v>
      </c>
      <c r="X198" s="50">
        <v>45955</v>
      </c>
      <c r="Y198" s="54" t="s">
        <v>40</v>
      </c>
      <c r="Z198" s="29"/>
      <c r="AA198" s="28" t="s">
        <v>220</v>
      </c>
      <c r="AB198" s="3">
        <v>0.18356164383561643</v>
      </c>
      <c r="AC198" s="3">
        <v>0.48487881936848587</v>
      </c>
      <c r="AD198" s="4">
        <v>15546395.143999999</v>
      </c>
      <c r="AE198" s="9" t="s">
        <v>910</v>
      </c>
    </row>
    <row r="199" spans="1:31" ht="43.5" x14ac:dyDescent="0.35">
      <c r="A199" s="30" t="s">
        <v>65</v>
      </c>
      <c r="B199" s="26" t="s">
        <v>840</v>
      </c>
      <c r="C199" s="30" t="s">
        <v>48</v>
      </c>
      <c r="D199" s="28" t="s">
        <v>911</v>
      </c>
      <c r="E199" s="68">
        <v>45590</v>
      </c>
      <c r="F199" s="26" t="s">
        <v>50</v>
      </c>
      <c r="G199" s="49" t="s">
        <v>912</v>
      </c>
      <c r="H199" s="55">
        <v>359843171</v>
      </c>
      <c r="I199" s="51">
        <v>68370203</v>
      </c>
      <c r="J199" s="70">
        <v>428213374</v>
      </c>
      <c r="K199" s="52" t="s">
        <v>44</v>
      </c>
      <c r="L199" s="35">
        <v>830067566</v>
      </c>
      <c r="M199" s="30" t="s">
        <v>63</v>
      </c>
      <c r="N199" s="30" t="s">
        <v>352</v>
      </c>
      <c r="O199" s="28" t="s">
        <v>39</v>
      </c>
      <c r="P199" s="6"/>
      <c r="Q199" s="36">
        <v>428213374</v>
      </c>
      <c r="R199" s="17">
        <v>730</v>
      </c>
      <c r="S199" s="28" t="s">
        <v>39</v>
      </c>
      <c r="T199" s="37"/>
      <c r="U199" s="28" t="s">
        <v>39</v>
      </c>
      <c r="V199" s="50">
        <v>45590</v>
      </c>
      <c r="W199" s="50">
        <v>46320</v>
      </c>
      <c r="X199" s="50">
        <v>46320</v>
      </c>
      <c r="Y199" s="54" t="s">
        <v>40</v>
      </c>
      <c r="Z199" s="29"/>
      <c r="AA199" s="28" t="s">
        <v>83</v>
      </c>
      <c r="AB199" s="3">
        <v>7.1199999999999999E-2</v>
      </c>
      <c r="AC199" s="3">
        <v>0</v>
      </c>
      <c r="AD199" s="4">
        <v>0</v>
      </c>
      <c r="AE199" s="9" t="s">
        <v>913</v>
      </c>
    </row>
    <row r="200" spans="1:31" ht="58" x14ac:dyDescent="0.35">
      <c r="A200" s="30" t="s">
        <v>29</v>
      </c>
      <c r="B200" s="26" t="s">
        <v>457</v>
      </c>
      <c r="C200" s="30" t="s">
        <v>32</v>
      </c>
      <c r="D200" s="28" t="s">
        <v>914</v>
      </c>
      <c r="E200" s="68">
        <v>45596</v>
      </c>
      <c r="F200" s="26" t="s">
        <v>34</v>
      </c>
      <c r="G200" s="49" t="s">
        <v>915</v>
      </c>
      <c r="H200" s="36">
        <v>21000000</v>
      </c>
      <c r="I200" s="62">
        <v>0</v>
      </c>
      <c r="J200" s="16">
        <v>21000000</v>
      </c>
      <c r="K200" s="52" t="s">
        <v>36</v>
      </c>
      <c r="L200" s="35">
        <v>52644356</v>
      </c>
      <c r="M200" s="26"/>
      <c r="N200" s="30" t="s">
        <v>916</v>
      </c>
      <c r="O200" s="28" t="s">
        <v>39</v>
      </c>
      <c r="P200" s="6"/>
      <c r="Q200" s="36">
        <v>21000000</v>
      </c>
      <c r="R200" s="17">
        <v>426</v>
      </c>
      <c r="S200" s="28" t="s">
        <v>39</v>
      </c>
      <c r="T200" s="37"/>
      <c r="U200" s="28" t="s">
        <v>39</v>
      </c>
      <c r="V200" s="50">
        <v>45603</v>
      </c>
      <c r="W200" s="50">
        <v>46029</v>
      </c>
      <c r="X200" s="50">
        <v>46029</v>
      </c>
      <c r="Y200" s="54" t="s">
        <v>40</v>
      </c>
      <c r="Z200" s="29"/>
      <c r="AA200" s="28" t="s">
        <v>47</v>
      </c>
      <c r="AB200" s="3">
        <v>0.16669999999999999</v>
      </c>
      <c r="AC200" s="3">
        <v>0.1429</v>
      </c>
      <c r="AD200" s="4">
        <v>3000000</v>
      </c>
      <c r="AE200" s="9" t="s">
        <v>917</v>
      </c>
    </row>
    <row r="201" spans="1:31" ht="43.5" x14ac:dyDescent="0.35">
      <c r="A201" s="30" t="s">
        <v>65</v>
      </c>
      <c r="B201" s="26" t="s">
        <v>549</v>
      </c>
      <c r="C201" s="30" t="s">
        <v>32</v>
      </c>
      <c r="D201" s="28" t="s">
        <v>918</v>
      </c>
      <c r="E201" s="50">
        <v>45601</v>
      </c>
      <c r="F201" s="26" t="s">
        <v>50</v>
      </c>
      <c r="G201" s="49" t="s">
        <v>919</v>
      </c>
      <c r="H201" s="55">
        <v>200000000</v>
      </c>
      <c r="I201" s="51">
        <v>38000000</v>
      </c>
      <c r="J201" s="70">
        <v>238000000</v>
      </c>
      <c r="K201" s="52" t="s">
        <v>44</v>
      </c>
      <c r="L201" s="35">
        <v>900931381</v>
      </c>
      <c r="M201" s="26" t="s">
        <v>73</v>
      </c>
      <c r="N201" s="30" t="s">
        <v>920</v>
      </c>
      <c r="O201" s="28" t="s">
        <v>39</v>
      </c>
      <c r="P201" s="6"/>
      <c r="Q201" s="36">
        <v>238000000</v>
      </c>
      <c r="R201" s="17">
        <v>61</v>
      </c>
      <c r="S201" s="28" t="s">
        <v>39</v>
      </c>
      <c r="T201" s="37"/>
      <c r="U201" s="28" t="s">
        <v>39</v>
      </c>
      <c r="V201" s="50">
        <v>45609</v>
      </c>
      <c r="W201" s="50">
        <v>45670</v>
      </c>
      <c r="X201" s="50">
        <v>45670</v>
      </c>
      <c r="Y201" s="54" t="s">
        <v>1558</v>
      </c>
      <c r="Z201" s="29"/>
      <c r="AA201" s="28" t="s">
        <v>853</v>
      </c>
      <c r="AB201" s="3">
        <v>1</v>
      </c>
      <c r="AC201" s="3">
        <v>1</v>
      </c>
      <c r="AD201" s="4">
        <v>238000000</v>
      </c>
      <c r="AE201" s="9" t="s">
        <v>921</v>
      </c>
    </row>
    <row r="202" spans="1:31" ht="29" x14ac:dyDescent="0.35">
      <c r="A202" s="30" t="s">
        <v>180</v>
      </c>
      <c r="B202" s="26" t="s">
        <v>567</v>
      </c>
      <c r="C202" s="30" t="s">
        <v>32</v>
      </c>
      <c r="D202" s="28" t="s">
        <v>922</v>
      </c>
      <c r="E202" s="50">
        <v>45602</v>
      </c>
      <c r="F202" s="26" t="s">
        <v>178</v>
      </c>
      <c r="G202" s="49" t="s">
        <v>923</v>
      </c>
      <c r="H202" s="55">
        <v>18896502</v>
      </c>
      <c r="I202" s="51">
        <v>3590335</v>
      </c>
      <c r="J202" s="70">
        <v>22486837</v>
      </c>
      <c r="K202" s="52" t="s">
        <v>44</v>
      </c>
      <c r="L202" s="35">
        <v>901456202</v>
      </c>
      <c r="M202" s="26" t="s">
        <v>89</v>
      </c>
      <c r="N202" s="30" t="s">
        <v>924</v>
      </c>
      <c r="O202" s="28" t="s">
        <v>39</v>
      </c>
      <c r="P202" s="6"/>
      <c r="Q202" s="36">
        <v>22486837</v>
      </c>
      <c r="R202" s="17">
        <v>60</v>
      </c>
      <c r="S202" s="28" t="s">
        <v>39</v>
      </c>
      <c r="T202" s="37"/>
      <c r="U202" s="28" t="s">
        <v>39</v>
      </c>
      <c r="V202" s="50">
        <v>45602</v>
      </c>
      <c r="W202" s="50">
        <v>45662</v>
      </c>
      <c r="X202" s="50">
        <v>45662</v>
      </c>
      <c r="Y202" s="54" t="s">
        <v>1558</v>
      </c>
      <c r="Z202" s="29"/>
      <c r="AA202" s="28" t="s">
        <v>83</v>
      </c>
      <c r="AB202" s="3">
        <v>0.5</v>
      </c>
      <c r="AC202" s="3">
        <v>0</v>
      </c>
      <c r="AD202" s="4">
        <v>0</v>
      </c>
      <c r="AE202" s="9" t="s">
        <v>925</v>
      </c>
    </row>
    <row r="203" spans="1:31" ht="29" x14ac:dyDescent="0.35">
      <c r="A203" s="30" t="s">
        <v>180</v>
      </c>
      <c r="B203" s="26" t="s">
        <v>290</v>
      </c>
      <c r="C203" s="30" t="s">
        <v>32</v>
      </c>
      <c r="D203" s="28" t="s">
        <v>926</v>
      </c>
      <c r="E203" s="50">
        <v>45602</v>
      </c>
      <c r="F203" s="26" t="s">
        <v>50</v>
      </c>
      <c r="G203" s="49" t="s">
        <v>927</v>
      </c>
      <c r="H203" s="20">
        <v>178500000</v>
      </c>
      <c r="I203" s="51">
        <v>0</v>
      </c>
      <c r="J203" s="16">
        <v>178500000</v>
      </c>
      <c r="K203" s="52" t="s">
        <v>44</v>
      </c>
      <c r="L203" s="35">
        <v>901654732</v>
      </c>
      <c r="M203" s="26" t="s">
        <v>99</v>
      </c>
      <c r="N203" s="30" t="s">
        <v>928</v>
      </c>
      <c r="O203" s="28" t="s">
        <v>39</v>
      </c>
      <c r="P203" s="6"/>
      <c r="Q203" s="36">
        <v>178500000</v>
      </c>
      <c r="R203" s="17">
        <v>365</v>
      </c>
      <c r="S203" s="28" t="s">
        <v>39</v>
      </c>
      <c r="T203" s="37"/>
      <c r="U203" s="28" t="s">
        <v>39</v>
      </c>
      <c r="V203" s="50">
        <v>45602</v>
      </c>
      <c r="W203" s="50">
        <v>45967</v>
      </c>
      <c r="X203" s="50">
        <v>45967</v>
      </c>
      <c r="Y203" s="54" t="s">
        <v>40</v>
      </c>
      <c r="Z203" s="29"/>
      <c r="AA203" s="28" t="s">
        <v>31</v>
      </c>
      <c r="AB203" s="3">
        <v>0.16</v>
      </c>
      <c r="AC203" s="3">
        <v>0.16</v>
      </c>
      <c r="AD203" s="4">
        <v>0</v>
      </c>
      <c r="AE203" s="9" t="s">
        <v>929</v>
      </c>
    </row>
    <row r="204" spans="1:31" ht="43.5" x14ac:dyDescent="0.35">
      <c r="A204" s="30" t="s">
        <v>84</v>
      </c>
      <c r="B204" s="26" t="s">
        <v>930</v>
      </c>
      <c r="C204" s="30" t="s">
        <v>32</v>
      </c>
      <c r="D204" s="28" t="s">
        <v>931</v>
      </c>
      <c r="E204" s="50">
        <v>45633</v>
      </c>
      <c r="F204" s="26" t="s">
        <v>50</v>
      </c>
      <c r="G204" s="49" t="s">
        <v>932</v>
      </c>
      <c r="H204" s="33">
        <v>349353680.67226893</v>
      </c>
      <c r="I204" s="33">
        <v>66377199.327731095</v>
      </c>
      <c r="J204" s="16">
        <v>415730880</v>
      </c>
      <c r="K204" s="52" t="s">
        <v>44</v>
      </c>
      <c r="L204" s="35">
        <v>830099766</v>
      </c>
      <c r="M204" s="26" t="s">
        <v>77</v>
      </c>
      <c r="N204" s="30" t="s">
        <v>933</v>
      </c>
      <c r="O204" s="28" t="s">
        <v>39</v>
      </c>
      <c r="P204" s="6"/>
      <c r="Q204" s="36">
        <v>415730880</v>
      </c>
      <c r="R204" s="17">
        <v>365</v>
      </c>
      <c r="S204" s="28" t="s">
        <v>39</v>
      </c>
      <c r="T204" s="37"/>
      <c r="U204" s="28" t="s">
        <v>39</v>
      </c>
      <c r="V204" s="50">
        <v>45633</v>
      </c>
      <c r="W204" s="50">
        <v>45998</v>
      </c>
      <c r="X204" s="50">
        <v>45998</v>
      </c>
      <c r="Y204" s="54" t="s">
        <v>40</v>
      </c>
      <c r="Z204" s="29"/>
      <c r="AA204" s="28" t="s">
        <v>139</v>
      </c>
      <c r="AB204" s="3">
        <v>0.33</v>
      </c>
      <c r="AC204" s="3">
        <v>0.81630000000000003</v>
      </c>
      <c r="AD204" s="4">
        <v>1367852213</v>
      </c>
      <c r="AE204" s="7"/>
    </row>
    <row r="205" spans="1:31" ht="29" x14ac:dyDescent="0.35">
      <c r="A205" s="30" t="s">
        <v>29</v>
      </c>
      <c r="B205" s="26" t="s">
        <v>457</v>
      </c>
      <c r="C205" s="30" t="s">
        <v>32</v>
      </c>
      <c r="D205" s="28" t="s">
        <v>934</v>
      </c>
      <c r="E205" s="50">
        <v>45604</v>
      </c>
      <c r="F205" s="26" t="s">
        <v>50</v>
      </c>
      <c r="G205" s="49" t="s">
        <v>935</v>
      </c>
      <c r="H205" s="36">
        <v>64000000</v>
      </c>
      <c r="I205" s="36">
        <v>12160000</v>
      </c>
      <c r="J205" s="16">
        <v>76160000</v>
      </c>
      <c r="K205" s="52" t="s">
        <v>44</v>
      </c>
      <c r="L205" s="35">
        <v>900494351</v>
      </c>
      <c r="M205" s="26" t="s">
        <v>96</v>
      </c>
      <c r="N205" s="30" t="s">
        <v>936</v>
      </c>
      <c r="O205" s="28" t="s">
        <v>39</v>
      </c>
      <c r="P205" s="6"/>
      <c r="Q205" s="36">
        <v>76160000</v>
      </c>
      <c r="R205" s="17">
        <v>364</v>
      </c>
      <c r="S205" s="28" t="s">
        <v>39</v>
      </c>
      <c r="T205" s="37"/>
      <c r="U205" s="28" t="s">
        <v>39</v>
      </c>
      <c r="V205" s="50">
        <v>45617</v>
      </c>
      <c r="W205" s="50">
        <v>45981</v>
      </c>
      <c r="X205" s="50">
        <v>45981</v>
      </c>
      <c r="Y205" s="54" t="s">
        <v>40</v>
      </c>
      <c r="Z205" s="29"/>
      <c r="AA205" s="28" t="s">
        <v>937</v>
      </c>
      <c r="AB205" s="3">
        <v>0.1099</v>
      </c>
      <c r="AC205" s="3">
        <v>0.74060000000000004</v>
      </c>
      <c r="AD205" s="4">
        <v>48790000</v>
      </c>
      <c r="AE205" s="9" t="s">
        <v>938</v>
      </c>
    </row>
    <row r="206" spans="1:31" ht="29" x14ac:dyDescent="0.35">
      <c r="A206" s="30" t="s">
        <v>180</v>
      </c>
      <c r="B206" s="26" t="s">
        <v>290</v>
      </c>
      <c r="C206" s="30" t="s">
        <v>32</v>
      </c>
      <c r="D206" s="28" t="s">
        <v>939</v>
      </c>
      <c r="E206" s="50">
        <v>45604</v>
      </c>
      <c r="F206" s="26" t="s">
        <v>50</v>
      </c>
      <c r="G206" s="49" t="s">
        <v>940</v>
      </c>
      <c r="H206" s="20">
        <v>178500000</v>
      </c>
      <c r="I206" s="51">
        <v>0</v>
      </c>
      <c r="J206" s="16">
        <v>178500000</v>
      </c>
      <c r="K206" s="52" t="s">
        <v>44</v>
      </c>
      <c r="L206" s="35">
        <v>901257964</v>
      </c>
      <c r="M206" s="26" t="s">
        <v>89</v>
      </c>
      <c r="N206" s="30" t="s">
        <v>941</v>
      </c>
      <c r="O206" s="28" t="s">
        <v>39</v>
      </c>
      <c r="P206" s="6"/>
      <c r="Q206" s="36">
        <v>178500000</v>
      </c>
      <c r="R206" s="17">
        <v>364</v>
      </c>
      <c r="S206" s="28" t="s">
        <v>39</v>
      </c>
      <c r="T206" s="37"/>
      <c r="U206" s="28" t="s">
        <v>39</v>
      </c>
      <c r="V206" s="50">
        <v>45604</v>
      </c>
      <c r="W206" s="50">
        <v>45968</v>
      </c>
      <c r="X206" s="50">
        <v>45968</v>
      </c>
      <c r="Y206" s="54" t="s">
        <v>40</v>
      </c>
      <c r="Z206" s="29"/>
      <c r="AA206" s="28" t="s">
        <v>31</v>
      </c>
      <c r="AB206" s="3">
        <v>0.16</v>
      </c>
      <c r="AC206" s="3">
        <v>0.16</v>
      </c>
      <c r="AD206" s="4">
        <v>0</v>
      </c>
      <c r="AE206" s="7"/>
    </row>
    <row r="207" spans="1:31" ht="43.5" x14ac:dyDescent="0.35">
      <c r="A207" s="30" t="s">
        <v>29</v>
      </c>
      <c r="B207" s="26" t="s">
        <v>105</v>
      </c>
      <c r="C207" s="30" t="s">
        <v>32</v>
      </c>
      <c r="D207" s="28" t="s">
        <v>942</v>
      </c>
      <c r="E207" s="50">
        <v>45608</v>
      </c>
      <c r="F207" s="26" t="s">
        <v>50</v>
      </c>
      <c r="G207" s="49" t="s">
        <v>943</v>
      </c>
      <c r="H207" s="33">
        <v>126050420</v>
      </c>
      <c r="I207" s="33">
        <v>23949580</v>
      </c>
      <c r="J207" s="16">
        <v>150000000</v>
      </c>
      <c r="K207" s="52" t="s">
        <v>44</v>
      </c>
      <c r="L207" s="35">
        <v>900643769</v>
      </c>
      <c r="M207" s="26" t="s">
        <v>52</v>
      </c>
      <c r="N207" s="30" t="s">
        <v>334</v>
      </c>
      <c r="O207" s="28" t="s">
        <v>39</v>
      </c>
      <c r="P207" s="6"/>
      <c r="Q207" s="36">
        <v>150000000</v>
      </c>
      <c r="R207" s="17">
        <v>200</v>
      </c>
      <c r="S207" s="28" t="s">
        <v>39</v>
      </c>
      <c r="T207" s="37"/>
      <c r="U207" s="28" t="s">
        <v>39</v>
      </c>
      <c r="V207" s="50">
        <v>45608</v>
      </c>
      <c r="W207" s="50">
        <v>45808</v>
      </c>
      <c r="X207" s="50">
        <v>45808</v>
      </c>
      <c r="Y207" s="54" t="s">
        <v>40</v>
      </c>
      <c r="Z207" s="29"/>
      <c r="AA207" s="28" t="s">
        <v>335</v>
      </c>
      <c r="AB207" s="3">
        <v>0.42</v>
      </c>
      <c r="AC207" s="3">
        <v>0.31</v>
      </c>
      <c r="AD207" s="4">
        <v>46343473</v>
      </c>
      <c r="AE207" s="9" t="s">
        <v>944</v>
      </c>
    </row>
    <row r="208" spans="1:31" ht="29" x14ac:dyDescent="0.35">
      <c r="A208" s="30" t="s">
        <v>29</v>
      </c>
      <c r="B208" s="26" t="s">
        <v>166</v>
      </c>
      <c r="C208" s="30" t="s">
        <v>32</v>
      </c>
      <c r="D208" s="28" t="s">
        <v>945</v>
      </c>
      <c r="E208" s="50">
        <v>45609</v>
      </c>
      <c r="F208" s="26" t="s">
        <v>50</v>
      </c>
      <c r="G208" s="49" t="s">
        <v>946</v>
      </c>
      <c r="H208" s="55">
        <v>36000000</v>
      </c>
      <c r="I208" s="51">
        <v>6840000</v>
      </c>
      <c r="J208" s="70">
        <v>42840000</v>
      </c>
      <c r="K208" s="52" t="s">
        <v>44</v>
      </c>
      <c r="L208" s="35">
        <v>900517262</v>
      </c>
      <c r="M208" s="26" t="s">
        <v>99</v>
      </c>
      <c r="N208" s="30" t="s">
        <v>947</v>
      </c>
      <c r="O208" s="28" t="s">
        <v>39</v>
      </c>
      <c r="P208" s="6"/>
      <c r="Q208" s="36">
        <v>42840000</v>
      </c>
      <c r="R208" s="17">
        <v>48</v>
      </c>
      <c r="S208" s="28" t="s">
        <v>38</v>
      </c>
      <c r="T208" s="37">
        <v>365</v>
      </c>
      <c r="U208" s="38" t="s">
        <v>39</v>
      </c>
      <c r="V208" s="50">
        <v>45609</v>
      </c>
      <c r="W208" s="50">
        <v>45657</v>
      </c>
      <c r="X208" s="50">
        <v>46022</v>
      </c>
      <c r="Y208" s="54" t="s">
        <v>40</v>
      </c>
      <c r="Z208" s="29"/>
      <c r="AA208" s="28" t="s">
        <v>179</v>
      </c>
      <c r="AB208" s="3">
        <v>0.12</v>
      </c>
      <c r="AC208" s="3">
        <v>0.60419999999999996</v>
      </c>
      <c r="AD208" s="4">
        <v>25882500</v>
      </c>
      <c r="AE208" s="9" t="s">
        <v>948</v>
      </c>
    </row>
    <row r="209" spans="1:31" ht="29" x14ac:dyDescent="0.35">
      <c r="A209" s="30" t="s">
        <v>180</v>
      </c>
      <c r="B209" s="26" t="s">
        <v>290</v>
      </c>
      <c r="C209" s="30" t="s">
        <v>32</v>
      </c>
      <c r="D209" s="28" t="s">
        <v>949</v>
      </c>
      <c r="E209" s="50">
        <v>45609</v>
      </c>
      <c r="F209" s="26" t="s">
        <v>50</v>
      </c>
      <c r="G209" s="49" t="s">
        <v>950</v>
      </c>
      <c r="H209" s="20">
        <v>178500000</v>
      </c>
      <c r="I209" s="51">
        <v>0</v>
      </c>
      <c r="J209" s="16">
        <v>178500000</v>
      </c>
      <c r="K209" s="52" t="s">
        <v>44</v>
      </c>
      <c r="L209" s="35">
        <v>900713651</v>
      </c>
      <c r="M209" s="26" t="s">
        <v>77</v>
      </c>
      <c r="N209" s="30" t="s">
        <v>951</v>
      </c>
      <c r="O209" s="28" t="s">
        <v>39</v>
      </c>
      <c r="P209" s="6"/>
      <c r="Q209" s="36">
        <v>178500000</v>
      </c>
      <c r="R209" s="17">
        <v>365</v>
      </c>
      <c r="S209" s="28" t="s">
        <v>39</v>
      </c>
      <c r="T209" s="37"/>
      <c r="U209" s="28" t="s">
        <v>39</v>
      </c>
      <c r="V209" s="50">
        <v>45609</v>
      </c>
      <c r="W209" s="50">
        <v>45974</v>
      </c>
      <c r="X209" s="50">
        <v>45974</v>
      </c>
      <c r="Y209" s="54" t="s">
        <v>40</v>
      </c>
      <c r="Z209" s="29"/>
      <c r="AA209" s="28" t="s">
        <v>31</v>
      </c>
      <c r="AB209" s="3">
        <v>0.16</v>
      </c>
      <c r="AC209" s="3">
        <v>0.16</v>
      </c>
      <c r="AD209" s="4">
        <v>0</v>
      </c>
      <c r="AE209" s="9" t="s">
        <v>890</v>
      </c>
    </row>
    <row r="210" spans="1:31" ht="43.5" x14ac:dyDescent="0.35">
      <c r="A210" s="30" t="s">
        <v>84</v>
      </c>
      <c r="B210" s="26" t="s">
        <v>930</v>
      </c>
      <c r="C210" s="30" t="s">
        <v>32</v>
      </c>
      <c r="D210" s="28" t="s">
        <v>952</v>
      </c>
      <c r="E210" s="50">
        <v>45610</v>
      </c>
      <c r="F210" s="26" t="s">
        <v>50</v>
      </c>
      <c r="G210" s="49" t="s">
        <v>953</v>
      </c>
      <c r="H210" s="33">
        <v>401684391.59663868</v>
      </c>
      <c r="I210" s="33">
        <v>76320034.40336135</v>
      </c>
      <c r="J210" s="16">
        <v>478004426</v>
      </c>
      <c r="K210" s="52" t="s">
        <v>44</v>
      </c>
      <c r="L210" s="35">
        <v>800103052</v>
      </c>
      <c r="M210" s="26" t="s">
        <v>99</v>
      </c>
      <c r="N210" s="30" t="s">
        <v>247</v>
      </c>
      <c r="O210" s="28" t="s">
        <v>39</v>
      </c>
      <c r="P210" s="6"/>
      <c r="Q210" s="36">
        <v>478004426</v>
      </c>
      <c r="R210" s="17">
        <v>729</v>
      </c>
      <c r="S210" s="28" t="s">
        <v>39</v>
      </c>
      <c r="T210" s="37"/>
      <c r="U210" s="28" t="s">
        <v>39</v>
      </c>
      <c r="V210" s="50">
        <v>45717</v>
      </c>
      <c r="W210" s="50">
        <v>46446</v>
      </c>
      <c r="X210" s="50">
        <v>46446</v>
      </c>
      <c r="Y210" s="54" t="s">
        <v>40</v>
      </c>
      <c r="Z210" s="29"/>
      <c r="AA210" s="28" t="s">
        <v>139</v>
      </c>
      <c r="AB210" s="3">
        <v>0</v>
      </c>
      <c r="AC210" s="3">
        <v>0</v>
      </c>
      <c r="AD210" s="4">
        <v>0</v>
      </c>
      <c r="AE210" s="9" t="s">
        <v>954</v>
      </c>
    </row>
    <row r="211" spans="1:31" ht="29" x14ac:dyDescent="0.35">
      <c r="A211" s="30" t="s">
        <v>180</v>
      </c>
      <c r="B211" s="26" t="s">
        <v>290</v>
      </c>
      <c r="C211" s="30" t="s">
        <v>32</v>
      </c>
      <c r="D211" s="28" t="s">
        <v>955</v>
      </c>
      <c r="E211" s="50">
        <v>45611</v>
      </c>
      <c r="F211" s="26" t="s">
        <v>50</v>
      </c>
      <c r="G211" s="49" t="s">
        <v>753</v>
      </c>
      <c r="H211" s="20">
        <v>178500000</v>
      </c>
      <c r="I211" s="51">
        <v>0</v>
      </c>
      <c r="J211" s="16">
        <v>178500000</v>
      </c>
      <c r="K211" s="52" t="s">
        <v>44</v>
      </c>
      <c r="L211" s="35">
        <v>830094544</v>
      </c>
      <c r="M211" s="26" t="s">
        <v>52</v>
      </c>
      <c r="N211" s="30" t="s">
        <v>956</v>
      </c>
      <c r="O211" s="28" t="s">
        <v>39</v>
      </c>
      <c r="P211" s="6"/>
      <c r="Q211" s="36">
        <v>178500000</v>
      </c>
      <c r="R211" s="17">
        <v>365</v>
      </c>
      <c r="S211" s="28" t="s">
        <v>39</v>
      </c>
      <c r="T211" s="37"/>
      <c r="U211" s="28" t="s">
        <v>39</v>
      </c>
      <c r="V211" s="50">
        <v>45611</v>
      </c>
      <c r="W211" s="50">
        <v>45976</v>
      </c>
      <c r="X211" s="50">
        <v>45976</v>
      </c>
      <c r="Y211" s="54" t="s">
        <v>40</v>
      </c>
      <c r="Z211" s="29"/>
      <c r="AA211" s="28" t="s">
        <v>31</v>
      </c>
      <c r="AB211" s="3">
        <v>0.16</v>
      </c>
      <c r="AC211" s="3">
        <v>0.16</v>
      </c>
      <c r="AD211" s="4">
        <v>19335016</v>
      </c>
      <c r="AE211" s="9" t="s">
        <v>957</v>
      </c>
    </row>
    <row r="212" spans="1:31" ht="43.5" x14ac:dyDescent="0.35">
      <c r="A212" s="30" t="s">
        <v>65</v>
      </c>
      <c r="B212" s="26" t="s">
        <v>509</v>
      </c>
      <c r="C212" s="30" t="s">
        <v>80</v>
      </c>
      <c r="D212" s="28" t="s">
        <v>958</v>
      </c>
      <c r="E212" s="50">
        <v>45621</v>
      </c>
      <c r="F212" s="26" t="s">
        <v>959</v>
      </c>
      <c r="G212" s="49" t="s">
        <v>960</v>
      </c>
      <c r="H212" s="51">
        <v>16943823060</v>
      </c>
      <c r="I212" s="51">
        <v>3219326381</v>
      </c>
      <c r="J212" s="16">
        <v>20163149441</v>
      </c>
      <c r="K212" s="52" t="s">
        <v>44</v>
      </c>
      <c r="L212" s="35">
        <v>901882218</v>
      </c>
      <c r="M212" s="26" t="s">
        <v>73</v>
      </c>
      <c r="N212" s="30" t="s">
        <v>961</v>
      </c>
      <c r="O212" s="28" t="s">
        <v>39</v>
      </c>
      <c r="P212" s="6"/>
      <c r="Q212" s="36">
        <v>20163149441</v>
      </c>
      <c r="R212" s="17">
        <v>1095</v>
      </c>
      <c r="S212" s="28" t="s">
        <v>39</v>
      </c>
      <c r="T212" s="37"/>
      <c r="U212" s="28" t="s">
        <v>39</v>
      </c>
      <c r="V212" s="50">
        <v>45621</v>
      </c>
      <c r="W212" s="50">
        <v>46716</v>
      </c>
      <c r="X212" s="50">
        <v>46716</v>
      </c>
      <c r="Y212" s="54" t="s">
        <v>40</v>
      </c>
      <c r="Z212" s="29"/>
      <c r="AA212" s="28" t="s">
        <v>962</v>
      </c>
      <c r="AB212" s="3">
        <v>0</v>
      </c>
      <c r="AC212" s="3">
        <v>0</v>
      </c>
      <c r="AD212" s="4">
        <v>0</v>
      </c>
      <c r="AE212" s="7"/>
    </row>
    <row r="213" spans="1:31" ht="43.5" x14ac:dyDescent="0.35">
      <c r="A213" s="30" t="s">
        <v>84</v>
      </c>
      <c r="B213" s="26" t="s">
        <v>930</v>
      </c>
      <c r="C213" s="30" t="s">
        <v>32</v>
      </c>
      <c r="D213" s="28" t="s">
        <v>963</v>
      </c>
      <c r="E213" s="50">
        <v>45622</v>
      </c>
      <c r="F213" s="26" t="s">
        <v>50</v>
      </c>
      <c r="G213" s="49" t="s">
        <v>964</v>
      </c>
      <c r="H213" s="33">
        <v>17170386.554621849</v>
      </c>
      <c r="I213" s="33">
        <v>3262373.4453781513</v>
      </c>
      <c r="J213" s="16">
        <v>20432760</v>
      </c>
      <c r="K213" s="52" t="s">
        <v>44</v>
      </c>
      <c r="L213" s="35">
        <v>800103052</v>
      </c>
      <c r="M213" s="26" t="s">
        <v>99</v>
      </c>
      <c r="N213" s="30" t="s">
        <v>247</v>
      </c>
      <c r="O213" s="28" t="s">
        <v>39</v>
      </c>
      <c r="P213" s="6"/>
      <c r="Q213" s="36">
        <v>20432760</v>
      </c>
      <c r="R213" s="17">
        <v>729</v>
      </c>
      <c r="S213" s="28" t="s">
        <v>39</v>
      </c>
      <c r="T213" s="37"/>
      <c r="U213" s="28" t="s">
        <v>39</v>
      </c>
      <c r="V213" s="50">
        <v>45642</v>
      </c>
      <c r="W213" s="50">
        <v>46371</v>
      </c>
      <c r="X213" s="50">
        <v>46371</v>
      </c>
      <c r="Y213" s="54" t="s">
        <v>40</v>
      </c>
      <c r="Z213" s="29"/>
      <c r="AA213" s="28" t="s">
        <v>139</v>
      </c>
      <c r="AB213" s="3">
        <v>6.1600000000000002E-2</v>
      </c>
      <c r="AC213" s="3">
        <v>1</v>
      </c>
      <c r="AD213" s="4">
        <v>20432760</v>
      </c>
      <c r="AE213" s="9" t="s">
        <v>965</v>
      </c>
    </row>
    <row r="214" spans="1:31" ht="43.5" x14ac:dyDescent="0.35">
      <c r="A214" s="30" t="s">
        <v>119</v>
      </c>
      <c r="B214" s="26" t="s">
        <v>795</v>
      </c>
      <c r="C214" s="30" t="s">
        <v>32</v>
      </c>
      <c r="D214" s="28" t="s">
        <v>966</v>
      </c>
      <c r="E214" s="50">
        <v>45622</v>
      </c>
      <c r="F214" s="26" t="s">
        <v>50</v>
      </c>
      <c r="G214" s="49" t="s">
        <v>967</v>
      </c>
      <c r="H214" s="33">
        <v>1500000000</v>
      </c>
      <c r="I214" s="51">
        <v>0</v>
      </c>
      <c r="J214" s="16">
        <v>1500000000</v>
      </c>
      <c r="K214" s="52" t="s">
        <v>44</v>
      </c>
      <c r="L214" s="35">
        <v>830013802</v>
      </c>
      <c r="M214" s="26" t="s">
        <v>99</v>
      </c>
      <c r="N214" s="30" t="s">
        <v>421</v>
      </c>
      <c r="O214" s="28" t="s">
        <v>39</v>
      </c>
      <c r="P214" s="6"/>
      <c r="Q214" s="36">
        <v>1500000000</v>
      </c>
      <c r="R214" s="17">
        <v>365</v>
      </c>
      <c r="S214" s="28" t="s">
        <v>39</v>
      </c>
      <c r="T214" s="37"/>
      <c r="U214" s="28" t="s">
        <v>39</v>
      </c>
      <c r="V214" s="50">
        <v>45622</v>
      </c>
      <c r="W214" s="50">
        <v>45987</v>
      </c>
      <c r="X214" s="50">
        <v>45987</v>
      </c>
      <c r="Y214" s="54" t="s">
        <v>40</v>
      </c>
      <c r="Z214" s="29"/>
      <c r="AA214" s="28" t="s">
        <v>31</v>
      </c>
      <c r="AB214" s="3">
        <v>0</v>
      </c>
      <c r="AC214" s="3">
        <v>0</v>
      </c>
      <c r="AD214" s="4">
        <v>0</v>
      </c>
      <c r="AE214" s="7"/>
    </row>
    <row r="215" spans="1:31" ht="72.5" x14ac:dyDescent="0.35">
      <c r="A215" s="30" t="s">
        <v>65</v>
      </c>
      <c r="B215" s="26" t="s">
        <v>549</v>
      </c>
      <c r="C215" s="30" t="s">
        <v>80</v>
      </c>
      <c r="D215" s="28" t="s">
        <v>968</v>
      </c>
      <c r="E215" s="50">
        <v>45622</v>
      </c>
      <c r="F215" s="26" t="s">
        <v>50</v>
      </c>
      <c r="G215" s="49" t="s">
        <v>969</v>
      </c>
      <c r="H215" s="55">
        <v>3244634348</v>
      </c>
      <c r="I215" s="51">
        <v>616480523</v>
      </c>
      <c r="J215" s="70">
        <v>3861114871</v>
      </c>
      <c r="K215" s="52" t="s">
        <v>44</v>
      </c>
      <c r="L215" s="35">
        <v>800000457</v>
      </c>
      <c r="M215" s="26" t="s">
        <v>96</v>
      </c>
      <c r="N215" s="30" t="s">
        <v>306</v>
      </c>
      <c r="O215" s="28" t="s">
        <v>39</v>
      </c>
      <c r="P215" s="6"/>
      <c r="Q215" s="36">
        <v>3861114871</v>
      </c>
      <c r="R215" s="17">
        <v>547</v>
      </c>
      <c r="S215" s="28" t="s">
        <v>39</v>
      </c>
      <c r="T215" s="37"/>
      <c r="U215" s="28" t="s">
        <v>39</v>
      </c>
      <c r="V215" s="50">
        <v>45627</v>
      </c>
      <c r="W215" s="50">
        <v>46174</v>
      </c>
      <c r="X215" s="50">
        <v>46174</v>
      </c>
      <c r="Y215" s="54" t="s">
        <v>40</v>
      </c>
      <c r="Z215" s="29"/>
      <c r="AA215" s="28" t="s">
        <v>970</v>
      </c>
      <c r="AB215" s="3">
        <v>9.6699999999999994E-2</v>
      </c>
      <c r="AC215" s="3">
        <v>9.6699999999999994E-2</v>
      </c>
      <c r="AD215" s="4">
        <v>373260935.75</v>
      </c>
      <c r="AE215" s="71" t="s">
        <v>971</v>
      </c>
    </row>
    <row r="216" spans="1:31" ht="101.5" x14ac:dyDescent="0.35">
      <c r="A216" s="30" t="s">
        <v>84</v>
      </c>
      <c r="B216" s="26" t="s">
        <v>972</v>
      </c>
      <c r="C216" s="30" t="s">
        <v>32</v>
      </c>
      <c r="D216" s="28" t="s">
        <v>973</v>
      </c>
      <c r="E216" s="50">
        <v>45624</v>
      </c>
      <c r="F216" s="26" t="s">
        <v>50</v>
      </c>
      <c r="G216" s="49" t="s">
        <v>974</v>
      </c>
      <c r="H216" s="33">
        <v>54621848.739495799</v>
      </c>
      <c r="I216" s="33">
        <v>10378151.260504201</v>
      </c>
      <c r="J216" s="16">
        <v>65000000</v>
      </c>
      <c r="K216" s="52" t="s">
        <v>44</v>
      </c>
      <c r="L216" s="35">
        <v>900032159</v>
      </c>
      <c r="M216" s="26" t="s">
        <v>96</v>
      </c>
      <c r="N216" s="30" t="s">
        <v>150</v>
      </c>
      <c r="O216" s="28" t="s">
        <v>39</v>
      </c>
      <c r="P216" s="6"/>
      <c r="Q216" s="36">
        <v>65000000</v>
      </c>
      <c r="R216" s="17">
        <v>365</v>
      </c>
      <c r="S216" s="28" t="s">
        <v>39</v>
      </c>
      <c r="T216" s="37"/>
      <c r="U216" s="28" t="s">
        <v>39</v>
      </c>
      <c r="V216" s="50">
        <v>45624</v>
      </c>
      <c r="W216" s="50">
        <v>45989</v>
      </c>
      <c r="X216" s="50">
        <v>45989</v>
      </c>
      <c r="Y216" s="54" t="s">
        <v>40</v>
      </c>
      <c r="Z216" s="29"/>
      <c r="AA216" s="28" t="s">
        <v>220</v>
      </c>
      <c r="AB216" s="3">
        <v>0</v>
      </c>
      <c r="AC216" s="3">
        <v>0</v>
      </c>
      <c r="AD216" s="4">
        <v>0</v>
      </c>
      <c r="AE216" s="7"/>
    </row>
    <row r="217" spans="1:31" ht="43.5" x14ac:dyDescent="0.35">
      <c r="A217" s="30" t="s">
        <v>65</v>
      </c>
      <c r="B217" s="26" t="s">
        <v>875</v>
      </c>
      <c r="C217" s="30" t="s">
        <v>32</v>
      </c>
      <c r="D217" s="28" t="s">
        <v>975</v>
      </c>
      <c r="E217" s="50">
        <v>45644</v>
      </c>
      <c r="F217" s="26" t="s">
        <v>50</v>
      </c>
      <c r="G217" s="49" t="s">
        <v>976</v>
      </c>
      <c r="H217" s="51">
        <v>11710150</v>
      </c>
      <c r="I217" s="51">
        <v>2224929</v>
      </c>
      <c r="J217" s="16">
        <v>13935079</v>
      </c>
      <c r="K217" s="52" t="s">
        <v>44</v>
      </c>
      <c r="L217" s="35">
        <v>800129465</v>
      </c>
      <c r="M217" s="26" t="s">
        <v>52</v>
      </c>
      <c r="N217" s="30" t="s">
        <v>977</v>
      </c>
      <c r="O217" s="28" t="s">
        <v>39</v>
      </c>
      <c r="P217" s="6"/>
      <c r="Q217" s="36">
        <v>13935079</v>
      </c>
      <c r="R217" s="17">
        <v>365</v>
      </c>
      <c r="S217" s="28" t="s">
        <v>39</v>
      </c>
      <c r="T217" s="37"/>
      <c r="U217" s="28" t="s">
        <v>39</v>
      </c>
      <c r="V217" s="50">
        <v>45644</v>
      </c>
      <c r="W217" s="50">
        <v>46009</v>
      </c>
      <c r="X217" s="50">
        <v>46009</v>
      </c>
      <c r="Y217" s="54" t="s">
        <v>40</v>
      </c>
      <c r="Z217" s="29"/>
      <c r="AA217" s="28" t="s">
        <v>438</v>
      </c>
      <c r="AB217" s="3">
        <v>0.04</v>
      </c>
      <c r="AC217" s="3">
        <v>0.04</v>
      </c>
      <c r="AD217" s="4">
        <v>0</v>
      </c>
      <c r="AE217" s="9" t="s">
        <v>978</v>
      </c>
    </row>
    <row r="218" spans="1:31" ht="43.5" x14ac:dyDescent="0.35">
      <c r="A218" s="30" t="s">
        <v>29</v>
      </c>
      <c r="B218" s="26" t="s">
        <v>457</v>
      </c>
      <c r="C218" s="30" t="s">
        <v>32</v>
      </c>
      <c r="D218" s="28" t="s">
        <v>979</v>
      </c>
      <c r="E218" s="50">
        <v>45645</v>
      </c>
      <c r="F218" s="26" t="s">
        <v>158</v>
      </c>
      <c r="G218" s="49" t="s">
        <v>980</v>
      </c>
      <c r="H218" s="36">
        <v>51579779</v>
      </c>
      <c r="I218" s="36">
        <v>9800159</v>
      </c>
      <c r="J218" s="16">
        <v>61379938</v>
      </c>
      <c r="K218" s="52" t="s">
        <v>44</v>
      </c>
      <c r="L218" s="35">
        <v>900259889</v>
      </c>
      <c r="M218" s="26" t="s">
        <v>99</v>
      </c>
      <c r="N218" s="30" t="s">
        <v>981</v>
      </c>
      <c r="O218" s="28" t="s">
        <v>39</v>
      </c>
      <c r="P218" s="6"/>
      <c r="Q218" s="36">
        <v>61379938</v>
      </c>
      <c r="R218" s="17">
        <v>1826</v>
      </c>
      <c r="S218" s="28" t="s">
        <v>39</v>
      </c>
      <c r="T218" s="37"/>
      <c r="U218" s="28" t="s">
        <v>39</v>
      </c>
      <c r="V218" s="50">
        <v>45645</v>
      </c>
      <c r="W218" s="50">
        <v>47471</v>
      </c>
      <c r="X218" s="50">
        <v>47471</v>
      </c>
      <c r="Y218" s="54" t="s">
        <v>40</v>
      </c>
      <c r="Z218" s="29"/>
      <c r="AA218" s="28" t="s">
        <v>982</v>
      </c>
      <c r="AB218" s="3">
        <v>6.6E-3</v>
      </c>
      <c r="AC218" s="3">
        <v>0</v>
      </c>
      <c r="AD218" s="4">
        <v>0</v>
      </c>
      <c r="AE218" s="9" t="s">
        <v>983</v>
      </c>
    </row>
    <row r="219" spans="1:31" ht="43.5" x14ac:dyDescent="0.35">
      <c r="A219" s="30" t="s">
        <v>84</v>
      </c>
      <c r="B219" s="26" t="s">
        <v>221</v>
      </c>
      <c r="C219" s="30" t="s">
        <v>32</v>
      </c>
      <c r="D219" s="28" t="s">
        <v>984</v>
      </c>
      <c r="E219" s="50">
        <v>45646</v>
      </c>
      <c r="F219" s="26" t="s">
        <v>50</v>
      </c>
      <c r="G219" s="49" t="s">
        <v>985</v>
      </c>
      <c r="H219" s="33">
        <v>29395373.109243698</v>
      </c>
      <c r="I219" s="33">
        <v>5585120.8907563025</v>
      </c>
      <c r="J219" s="16">
        <v>34980494</v>
      </c>
      <c r="K219" s="52" t="s">
        <v>44</v>
      </c>
      <c r="L219" s="35">
        <v>800210453</v>
      </c>
      <c r="M219" s="26" t="s">
        <v>63</v>
      </c>
      <c r="N219" s="30" t="s">
        <v>986</v>
      </c>
      <c r="O219" s="28" t="s">
        <v>39</v>
      </c>
      <c r="P219" s="6"/>
      <c r="Q219" s="36">
        <v>34980494</v>
      </c>
      <c r="R219" s="17">
        <v>730</v>
      </c>
      <c r="S219" s="28" t="s">
        <v>39</v>
      </c>
      <c r="T219" s="37"/>
      <c r="U219" s="28" t="s">
        <v>39</v>
      </c>
      <c r="V219" s="50">
        <v>45646</v>
      </c>
      <c r="W219" s="50">
        <v>46376</v>
      </c>
      <c r="X219" s="50">
        <v>46376</v>
      </c>
      <c r="Y219" s="54" t="s">
        <v>40</v>
      </c>
      <c r="Z219" s="29"/>
      <c r="AA219" s="28" t="s">
        <v>220</v>
      </c>
      <c r="AB219" s="3">
        <v>0</v>
      </c>
      <c r="AC219" s="3">
        <v>0</v>
      </c>
      <c r="AD219" s="4">
        <v>0</v>
      </c>
      <c r="AE219" s="7"/>
    </row>
    <row r="220" spans="1:31" ht="29" x14ac:dyDescent="0.35">
      <c r="A220" s="30" t="s">
        <v>208</v>
      </c>
      <c r="B220" s="26" t="s">
        <v>360</v>
      </c>
      <c r="C220" s="30" t="s">
        <v>32</v>
      </c>
      <c r="D220" s="28" t="s">
        <v>987</v>
      </c>
      <c r="E220" s="50">
        <v>45652</v>
      </c>
      <c r="F220" s="26" t="s">
        <v>50</v>
      </c>
      <c r="G220" s="49" t="s">
        <v>988</v>
      </c>
      <c r="H220" s="51">
        <v>397453510</v>
      </c>
      <c r="I220" s="51">
        <v>75516166</v>
      </c>
      <c r="J220" s="16">
        <v>472969676</v>
      </c>
      <c r="K220" s="52" t="s">
        <v>44</v>
      </c>
      <c r="L220" s="35">
        <v>900032159</v>
      </c>
      <c r="M220" s="26" t="s">
        <v>96</v>
      </c>
      <c r="N220" s="30" t="s">
        <v>150</v>
      </c>
      <c r="O220" s="28" t="s">
        <v>39</v>
      </c>
      <c r="P220" s="6"/>
      <c r="Q220" s="36">
        <v>472969676</v>
      </c>
      <c r="R220" s="17">
        <v>730</v>
      </c>
      <c r="S220" s="28" t="s">
        <v>39</v>
      </c>
      <c r="T220" s="37"/>
      <c r="U220" s="28" t="s">
        <v>39</v>
      </c>
      <c r="V220" s="50">
        <v>45652</v>
      </c>
      <c r="W220" s="50">
        <v>46382</v>
      </c>
      <c r="X220" s="50">
        <v>46382</v>
      </c>
      <c r="Y220" s="54" t="s">
        <v>40</v>
      </c>
      <c r="Z220" s="29"/>
      <c r="AA220" s="28" t="s">
        <v>112</v>
      </c>
      <c r="AB220" s="3">
        <v>0</v>
      </c>
      <c r="AC220" s="3">
        <v>0</v>
      </c>
      <c r="AD220" s="4">
        <v>0</v>
      </c>
      <c r="AE220" s="7"/>
    </row>
    <row r="221" spans="1:31" ht="43.5" x14ac:dyDescent="0.35">
      <c r="A221" s="30" t="s">
        <v>84</v>
      </c>
      <c r="B221" s="26" t="s">
        <v>204</v>
      </c>
      <c r="C221" s="30" t="s">
        <v>32</v>
      </c>
      <c r="D221" s="28" t="s">
        <v>989</v>
      </c>
      <c r="E221" s="50">
        <v>45652</v>
      </c>
      <c r="F221" s="26" t="s">
        <v>50</v>
      </c>
      <c r="G221" s="49" t="s">
        <v>990</v>
      </c>
      <c r="H221" s="51">
        <v>15850000</v>
      </c>
      <c r="I221" s="51">
        <v>0</v>
      </c>
      <c r="J221" s="16">
        <v>15850000</v>
      </c>
      <c r="K221" s="52" t="s">
        <v>44</v>
      </c>
      <c r="L221" s="35">
        <v>901033334</v>
      </c>
      <c r="M221" s="26" t="s">
        <v>45</v>
      </c>
      <c r="N221" s="30" t="s">
        <v>991</v>
      </c>
      <c r="O221" s="28" t="s">
        <v>39</v>
      </c>
      <c r="P221" s="6"/>
      <c r="Q221" s="36">
        <v>15850000</v>
      </c>
      <c r="R221" s="17">
        <v>365</v>
      </c>
      <c r="S221" s="28" t="s">
        <v>39</v>
      </c>
      <c r="T221" s="37"/>
      <c r="U221" s="28" t="s">
        <v>39</v>
      </c>
      <c r="V221" s="50">
        <v>45653</v>
      </c>
      <c r="W221" s="50">
        <v>46018</v>
      </c>
      <c r="X221" s="50">
        <v>46018</v>
      </c>
      <c r="Y221" s="54" t="s">
        <v>40</v>
      </c>
      <c r="Z221" s="29"/>
      <c r="AA221" s="28" t="s">
        <v>484</v>
      </c>
      <c r="AB221" s="3">
        <v>0</v>
      </c>
      <c r="AC221" s="3">
        <v>0</v>
      </c>
      <c r="AD221" s="4">
        <v>0</v>
      </c>
      <c r="AE221" s="9" t="s">
        <v>992</v>
      </c>
    </row>
    <row r="222" spans="1:31" ht="130.5" x14ac:dyDescent="0.35">
      <c r="A222" s="30" t="s">
        <v>101</v>
      </c>
      <c r="B222" s="26" t="s">
        <v>993</v>
      </c>
      <c r="C222" s="30" t="s">
        <v>32</v>
      </c>
      <c r="D222" s="28" t="s">
        <v>994</v>
      </c>
      <c r="E222" s="50">
        <v>45657</v>
      </c>
      <c r="F222" s="26" t="s">
        <v>50</v>
      </c>
      <c r="G222" s="49" t="s">
        <v>995</v>
      </c>
      <c r="H222" s="55">
        <v>199053305</v>
      </c>
      <c r="I222" s="51">
        <v>37820128</v>
      </c>
      <c r="J222" s="70">
        <v>236873433</v>
      </c>
      <c r="K222" s="52" t="s">
        <v>44</v>
      </c>
      <c r="L222" s="35">
        <v>800182091</v>
      </c>
      <c r="M222" s="26" t="s">
        <v>146</v>
      </c>
      <c r="N222" s="30" t="s">
        <v>996</v>
      </c>
      <c r="O222" s="28" t="s">
        <v>39</v>
      </c>
      <c r="P222" s="6"/>
      <c r="Q222" s="36">
        <v>236873433</v>
      </c>
      <c r="R222" s="17">
        <v>365</v>
      </c>
      <c r="S222" s="28" t="s">
        <v>39</v>
      </c>
      <c r="T222" s="37"/>
      <c r="U222" s="28" t="s">
        <v>39</v>
      </c>
      <c r="V222" s="50">
        <v>45658</v>
      </c>
      <c r="W222" s="50">
        <v>46023</v>
      </c>
      <c r="X222" s="50">
        <v>46023</v>
      </c>
      <c r="Y222" s="54" t="s">
        <v>40</v>
      </c>
      <c r="Z222" s="29"/>
      <c r="AA222" s="28" t="s">
        <v>262</v>
      </c>
      <c r="AB222" s="3">
        <v>0</v>
      </c>
      <c r="AC222" s="3">
        <v>0</v>
      </c>
      <c r="AD222" s="4">
        <v>55524284.43</v>
      </c>
      <c r="AE222" s="9" t="s">
        <v>997</v>
      </c>
    </row>
    <row r="223" spans="1:31" ht="29" x14ac:dyDescent="0.35">
      <c r="A223" s="30" t="s">
        <v>29</v>
      </c>
      <c r="B223" s="26" t="s">
        <v>166</v>
      </c>
      <c r="C223" s="30" t="s">
        <v>32</v>
      </c>
      <c r="D223" s="28" t="s">
        <v>998</v>
      </c>
      <c r="E223" s="50">
        <v>45652</v>
      </c>
      <c r="F223" s="26" t="s">
        <v>68</v>
      </c>
      <c r="G223" s="49" t="s">
        <v>999</v>
      </c>
      <c r="H223" s="33">
        <v>79362003</v>
      </c>
      <c r="I223" s="51">
        <v>0</v>
      </c>
      <c r="J223" s="16">
        <v>79362003</v>
      </c>
      <c r="K223" s="52" t="s">
        <v>44</v>
      </c>
      <c r="L223" s="35">
        <v>860027404</v>
      </c>
      <c r="M223" s="26" t="s">
        <v>77</v>
      </c>
      <c r="N223" s="30" t="s">
        <v>521</v>
      </c>
      <c r="O223" s="28" t="s">
        <v>39</v>
      </c>
      <c r="P223" s="6"/>
      <c r="Q223" s="36">
        <v>79362003</v>
      </c>
      <c r="R223" s="17">
        <v>364</v>
      </c>
      <c r="S223" s="28" t="s">
        <v>39</v>
      </c>
      <c r="T223" s="37"/>
      <c r="U223" s="28" t="s">
        <v>39</v>
      </c>
      <c r="V223" s="50">
        <v>45658</v>
      </c>
      <c r="W223" s="50">
        <v>46022</v>
      </c>
      <c r="X223" s="50">
        <v>46022</v>
      </c>
      <c r="Y223" s="54" t="s">
        <v>40</v>
      </c>
      <c r="Z223" s="29"/>
      <c r="AA223" s="28" t="s">
        <v>519</v>
      </c>
      <c r="AB223" s="3">
        <v>0</v>
      </c>
      <c r="AC223" s="3">
        <v>0</v>
      </c>
      <c r="AD223" s="4">
        <v>0</v>
      </c>
      <c r="AE223" s="9" t="s">
        <v>1000</v>
      </c>
    </row>
    <row r="224" spans="1:31" ht="29" x14ac:dyDescent="0.35">
      <c r="A224" s="30" t="s">
        <v>29</v>
      </c>
      <c r="B224" s="26" t="s">
        <v>197</v>
      </c>
      <c r="C224" s="30" t="s">
        <v>32</v>
      </c>
      <c r="D224" s="28" t="s">
        <v>1001</v>
      </c>
      <c r="E224" s="50">
        <v>45649</v>
      </c>
      <c r="F224" s="26" t="s">
        <v>50</v>
      </c>
      <c r="G224" s="49" t="s">
        <v>1002</v>
      </c>
      <c r="H224" s="33">
        <v>51327323.52941177</v>
      </c>
      <c r="I224" s="33">
        <v>9752191.4705882296</v>
      </c>
      <c r="J224" s="16">
        <v>61079515</v>
      </c>
      <c r="K224" s="52" t="s">
        <v>44</v>
      </c>
      <c r="L224" s="35">
        <v>800182091</v>
      </c>
      <c r="M224" s="26" t="s">
        <v>146</v>
      </c>
      <c r="N224" s="30" t="s">
        <v>996</v>
      </c>
      <c r="O224" s="28" t="s">
        <v>39</v>
      </c>
      <c r="P224" s="6"/>
      <c r="Q224" s="36">
        <v>61079515</v>
      </c>
      <c r="R224" s="17">
        <v>365</v>
      </c>
      <c r="S224" s="28" t="s">
        <v>39</v>
      </c>
      <c r="T224" s="37"/>
      <c r="U224" s="28" t="s">
        <v>39</v>
      </c>
      <c r="V224" s="50">
        <v>45649</v>
      </c>
      <c r="W224" s="50">
        <v>46014</v>
      </c>
      <c r="X224" s="50">
        <v>46014</v>
      </c>
      <c r="Y224" s="54" t="s">
        <v>40</v>
      </c>
      <c r="Z224" s="29"/>
      <c r="AA224" s="28" t="s">
        <v>104</v>
      </c>
      <c r="AB224" s="3">
        <v>0</v>
      </c>
      <c r="AC224" s="3">
        <v>0</v>
      </c>
      <c r="AD224" s="4">
        <v>0</v>
      </c>
      <c r="AE224" s="9" t="s">
        <v>1003</v>
      </c>
    </row>
    <row r="225" spans="1:31" ht="29" x14ac:dyDescent="0.35">
      <c r="A225" s="30" t="s">
        <v>208</v>
      </c>
      <c r="B225" s="26" t="s">
        <v>360</v>
      </c>
      <c r="C225" s="30" t="s">
        <v>32</v>
      </c>
      <c r="D225" s="28" t="s">
        <v>1004</v>
      </c>
      <c r="E225" s="50">
        <v>45652</v>
      </c>
      <c r="F225" s="26" t="s">
        <v>50</v>
      </c>
      <c r="G225" s="49" t="s">
        <v>1005</v>
      </c>
      <c r="H225" s="51">
        <v>13287857</v>
      </c>
      <c r="I225" s="51">
        <v>2524693</v>
      </c>
      <c r="J225" s="16">
        <v>15812550</v>
      </c>
      <c r="K225" s="52" t="s">
        <v>44</v>
      </c>
      <c r="L225" s="35">
        <v>830144759</v>
      </c>
      <c r="M225" s="26" t="s">
        <v>73</v>
      </c>
      <c r="N225" s="30" t="s">
        <v>507</v>
      </c>
      <c r="O225" s="28" t="s">
        <v>39</v>
      </c>
      <c r="P225" s="6"/>
      <c r="Q225" s="36">
        <v>15812550</v>
      </c>
      <c r="R225" s="17">
        <v>364</v>
      </c>
      <c r="S225" s="28" t="s">
        <v>39</v>
      </c>
      <c r="T225" s="37"/>
      <c r="U225" s="28" t="s">
        <v>39</v>
      </c>
      <c r="V225" s="50">
        <v>45658</v>
      </c>
      <c r="W225" s="50">
        <v>46022</v>
      </c>
      <c r="X225" s="50">
        <v>46022</v>
      </c>
      <c r="Y225" s="54" t="s">
        <v>40</v>
      </c>
      <c r="Z225" s="29"/>
      <c r="AA225" s="28" t="s">
        <v>225</v>
      </c>
      <c r="AB225" s="3">
        <v>0</v>
      </c>
      <c r="AC225" s="3">
        <v>0</v>
      </c>
      <c r="AD225" s="4">
        <v>0</v>
      </c>
      <c r="AE225" s="7"/>
    </row>
    <row r="226" spans="1:31" ht="29" x14ac:dyDescent="0.35">
      <c r="A226" s="30" t="s">
        <v>29</v>
      </c>
      <c r="B226" s="26" t="s">
        <v>457</v>
      </c>
      <c r="C226" s="30" t="s">
        <v>32</v>
      </c>
      <c r="D226" s="28" t="s">
        <v>1006</v>
      </c>
      <c r="E226" s="50">
        <v>45653</v>
      </c>
      <c r="F226" s="26" t="s">
        <v>50</v>
      </c>
      <c r="G226" s="49" t="s">
        <v>1007</v>
      </c>
      <c r="H226" s="61">
        <v>31130467</v>
      </c>
      <c r="I226" s="62">
        <v>0</v>
      </c>
      <c r="J226" s="70">
        <v>31130467</v>
      </c>
      <c r="K226" s="52" t="s">
        <v>44</v>
      </c>
      <c r="L226" s="35">
        <v>901004967</v>
      </c>
      <c r="M226" s="26" t="s">
        <v>160</v>
      </c>
      <c r="N226" s="30" t="s">
        <v>1008</v>
      </c>
      <c r="O226" s="28" t="s">
        <v>39</v>
      </c>
      <c r="P226" s="6"/>
      <c r="Q226" s="36">
        <v>31130467</v>
      </c>
      <c r="R226" s="17">
        <v>729</v>
      </c>
      <c r="S226" s="28" t="s">
        <v>39</v>
      </c>
      <c r="T226" s="37"/>
      <c r="U226" s="28" t="s">
        <v>39</v>
      </c>
      <c r="V226" s="50">
        <v>45655</v>
      </c>
      <c r="W226" s="50">
        <v>46384</v>
      </c>
      <c r="X226" s="50">
        <v>46384</v>
      </c>
      <c r="Y226" s="54" t="s">
        <v>40</v>
      </c>
      <c r="Z226" s="29"/>
      <c r="AA226" s="28" t="s">
        <v>225</v>
      </c>
      <c r="AB226" s="3">
        <v>0</v>
      </c>
      <c r="AC226" s="3">
        <v>0</v>
      </c>
      <c r="AD226" s="4">
        <v>0</v>
      </c>
      <c r="AE226" s="7"/>
    </row>
    <row r="227" spans="1:31" ht="29" x14ac:dyDescent="0.35">
      <c r="A227" s="30" t="s">
        <v>29</v>
      </c>
      <c r="B227" s="26" t="s">
        <v>166</v>
      </c>
      <c r="C227" s="30" t="s">
        <v>32</v>
      </c>
      <c r="D227" s="28" t="s">
        <v>1009</v>
      </c>
      <c r="E227" s="50">
        <v>45653</v>
      </c>
      <c r="F227" s="26" t="s">
        <v>50</v>
      </c>
      <c r="G227" s="49" t="s">
        <v>1010</v>
      </c>
      <c r="H227" s="33">
        <v>136125000</v>
      </c>
      <c r="I227" s="33">
        <v>25863750</v>
      </c>
      <c r="J227" s="16">
        <v>161988750</v>
      </c>
      <c r="K227" s="52" t="s">
        <v>44</v>
      </c>
      <c r="L227" s="35">
        <v>860037707</v>
      </c>
      <c r="M227" s="26" t="s">
        <v>52</v>
      </c>
      <c r="N227" s="30" t="s">
        <v>1011</v>
      </c>
      <c r="O227" s="28" t="s">
        <v>39</v>
      </c>
      <c r="P227" s="6"/>
      <c r="Q227" s="36">
        <v>161988750</v>
      </c>
      <c r="R227" s="17">
        <v>364</v>
      </c>
      <c r="S227" s="28" t="s">
        <v>39</v>
      </c>
      <c r="T227" s="37"/>
      <c r="U227" s="28" t="s">
        <v>39</v>
      </c>
      <c r="V227" s="50">
        <v>45658</v>
      </c>
      <c r="W227" s="50">
        <v>46022</v>
      </c>
      <c r="X227" s="50">
        <v>46022</v>
      </c>
      <c r="Y227" s="54" t="s">
        <v>40</v>
      </c>
      <c r="Z227" s="29"/>
      <c r="AA227" s="28" t="s">
        <v>519</v>
      </c>
      <c r="AB227" s="3">
        <v>0</v>
      </c>
      <c r="AC227" s="3">
        <v>0</v>
      </c>
      <c r="AD227" s="4">
        <v>0</v>
      </c>
      <c r="AE227" s="7"/>
    </row>
    <row r="228" spans="1:31" ht="29" x14ac:dyDescent="0.35">
      <c r="A228" s="30" t="s">
        <v>75</v>
      </c>
      <c r="B228" s="26" t="s">
        <v>76</v>
      </c>
      <c r="C228" s="30" t="s">
        <v>32</v>
      </c>
      <c r="D228" s="28" t="s">
        <v>1012</v>
      </c>
      <c r="E228" s="50">
        <v>45653</v>
      </c>
      <c r="F228" s="26" t="s">
        <v>50</v>
      </c>
      <c r="G228" s="49" t="s">
        <v>1013</v>
      </c>
      <c r="H228" s="33">
        <v>52268000</v>
      </c>
      <c r="I228" s="33">
        <v>9930920</v>
      </c>
      <c r="J228" s="16">
        <v>62198920</v>
      </c>
      <c r="K228" s="52" t="s">
        <v>44</v>
      </c>
      <c r="L228" s="35">
        <v>800129465</v>
      </c>
      <c r="M228" s="26" t="s">
        <v>52</v>
      </c>
      <c r="N228" s="30" t="s">
        <v>437</v>
      </c>
      <c r="O228" s="28" t="s">
        <v>39</v>
      </c>
      <c r="P228" s="6"/>
      <c r="Q228" s="36">
        <v>62198920</v>
      </c>
      <c r="R228" s="17">
        <v>364</v>
      </c>
      <c r="S228" s="28" t="s">
        <v>39</v>
      </c>
      <c r="T228" s="37"/>
      <c r="U228" s="28" t="s">
        <v>39</v>
      </c>
      <c r="V228" s="50">
        <v>45658</v>
      </c>
      <c r="W228" s="50">
        <v>46022</v>
      </c>
      <c r="X228" s="50">
        <v>46022</v>
      </c>
      <c r="Y228" s="54" t="s">
        <v>40</v>
      </c>
      <c r="Z228" s="29"/>
      <c r="AA228" s="28" t="s">
        <v>225</v>
      </c>
      <c r="AB228" s="3">
        <v>0</v>
      </c>
      <c r="AC228" s="3">
        <v>0</v>
      </c>
      <c r="AD228" s="4">
        <v>0</v>
      </c>
      <c r="AE228" s="9" t="s">
        <v>1014</v>
      </c>
    </row>
    <row r="229" spans="1:31" ht="43.5" x14ac:dyDescent="0.35">
      <c r="A229" s="30" t="s">
        <v>84</v>
      </c>
      <c r="B229" s="26" t="s">
        <v>85</v>
      </c>
      <c r="C229" s="30" t="s">
        <v>80</v>
      </c>
      <c r="D229" s="28" t="s">
        <v>1015</v>
      </c>
      <c r="E229" s="50">
        <v>45656</v>
      </c>
      <c r="F229" s="26" t="s">
        <v>50</v>
      </c>
      <c r="G229" s="49" t="s">
        <v>1016</v>
      </c>
      <c r="H229" s="33">
        <v>1667933698.3193278</v>
      </c>
      <c r="I229" s="33">
        <v>316907402.68067229</v>
      </c>
      <c r="J229" s="16">
        <v>1984841101</v>
      </c>
      <c r="K229" s="52" t="s">
        <v>44</v>
      </c>
      <c r="L229" s="35">
        <v>830079434</v>
      </c>
      <c r="M229" s="26" t="s">
        <v>96</v>
      </c>
      <c r="N229" s="30" t="s">
        <v>1017</v>
      </c>
      <c r="O229" s="28" t="s">
        <v>39</v>
      </c>
      <c r="P229" s="6"/>
      <c r="Q229" s="36">
        <v>1984841101</v>
      </c>
      <c r="R229" s="17">
        <v>1094</v>
      </c>
      <c r="S229" s="28" t="s">
        <v>39</v>
      </c>
      <c r="T229" s="37"/>
      <c r="U229" s="28" t="s">
        <v>39</v>
      </c>
      <c r="V229" s="50">
        <v>45658</v>
      </c>
      <c r="W229" s="50">
        <v>46752</v>
      </c>
      <c r="X229" s="50">
        <v>46752</v>
      </c>
      <c r="Y229" s="54" t="s">
        <v>40</v>
      </c>
      <c r="Z229" s="29"/>
      <c r="AA229" s="28" t="s">
        <v>220</v>
      </c>
      <c r="AB229" s="3">
        <v>2.5999999999999999E-2</v>
      </c>
      <c r="AC229" s="3">
        <v>0</v>
      </c>
      <c r="AD229" s="4">
        <v>0</v>
      </c>
      <c r="AE229" s="9" t="s">
        <v>1018</v>
      </c>
    </row>
    <row r="230" spans="1:31" ht="43.5" x14ac:dyDescent="0.35">
      <c r="A230" s="30" t="s">
        <v>29</v>
      </c>
      <c r="B230" s="26" t="s">
        <v>457</v>
      </c>
      <c r="C230" s="30" t="s">
        <v>32</v>
      </c>
      <c r="D230" s="28" t="s">
        <v>1019</v>
      </c>
      <c r="E230" s="50">
        <v>45656</v>
      </c>
      <c r="F230" s="26" t="s">
        <v>158</v>
      </c>
      <c r="G230" s="49" t="s">
        <v>1020</v>
      </c>
      <c r="H230" s="36">
        <v>32642501</v>
      </c>
      <c r="I230" s="36">
        <v>6202075</v>
      </c>
      <c r="J230" s="16">
        <v>38844576</v>
      </c>
      <c r="K230" s="52" t="s">
        <v>44</v>
      </c>
      <c r="L230" s="35">
        <v>900077267</v>
      </c>
      <c r="M230" s="26" t="s">
        <v>45</v>
      </c>
      <c r="N230" s="30" t="s">
        <v>468</v>
      </c>
      <c r="O230" s="28" t="s">
        <v>39</v>
      </c>
      <c r="P230" s="6"/>
      <c r="Q230" s="36">
        <v>38844576</v>
      </c>
      <c r="R230" s="17">
        <v>365</v>
      </c>
      <c r="S230" s="28" t="s">
        <v>39</v>
      </c>
      <c r="T230" s="37"/>
      <c r="U230" s="28" t="s">
        <v>39</v>
      </c>
      <c r="V230" s="50">
        <v>45656</v>
      </c>
      <c r="W230" s="50">
        <v>46021</v>
      </c>
      <c r="X230" s="50">
        <v>46021</v>
      </c>
      <c r="Y230" s="54" t="s">
        <v>40</v>
      </c>
      <c r="Z230" s="29"/>
      <c r="AA230" s="28" t="s">
        <v>171</v>
      </c>
      <c r="AB230" s="3">
        <v>0</v>
      </c>
      <c r="AC230" s="3">
        <v>0</v>
      </c>
      <c r="AD230" s="4">
        <v>0</v>
      </c>
      <c r="AE230" s="9" t="s">
        <v>1021</v>
      </c>
    </row>
    <row r="231" spans="1:31" ht="29" x14ac:dyDescent="0.35">
      <c r="A231" s="30" t="s">
        <v>29</v>
      </c>
      <c r="B231" s="26" t="s">
        <v>166</v>
      </c>
      <c r="C231" s="30" t="s">
        <v>32</v>
      </c>
      <c r="D231" s="28" t="s">
        <v>1022</v>
      </c>
      <c r="E231" s="50">
        <v>45656</v>
      </c>
      <c r="F231" s="26" t="s">
        <v>68</v>
      </c>
      <c r="G231" s="49" t="s">
        <v>1023</v>
      </c>
      <c r="H231" s="33">
        <v>8542668000</v>
      </c>
      <c r="I231" s="33">
        <v>427133400</v>
      </c>
      <c r="J231" s="16">
        <v>8969801400</v>
      </c>
      <c r="K231" s="52" t="s">
        <v>44</v>
      </c>
      <c r="L231" s="35">
        <v>860026182</v>
      </c>
      <c r="M231" s="26" t="s">
        <v>45</v>
      </c>
      <c r="N231" s="30" t="s">
        <v>1024</v>
      </c>
      <c r="O231" s="28" t="s">
        <v>39</v>
      </c>
      <c r="P231" s="6"/>
      <c r="Q231" s="36">
        <v>8969801400</v>
      </c>
      <c r="R231" s="17">
        <v>364</v>
      </c>
      <c r="S231" s="28" t="s">
        <v>39</v>
      </c>
      <c r="T231" s="37"/>
      <c r="U231" s="28" t="s">
        <v>39</v>
      </c>
      <c r="V231" s="50">
        <v>45658</v>
      </c>
      <c r="W231" s="50">
        <v>46022</v>
      </c>
      <c r="X231" s="50">
        <v>46022</v>
      </c>
      <c r="Y231" s="54" t="s">
        <v>40</v>
      </c>
      <c r="Z231" s="29"/>
      <c r="AA231" s="28" t="s">
        <v>519</v>
      </c>
      <c r="AB231" s="3">
        <v>0</v>
      </c>
      <c r="AC231" s="3">
        <v>0</v>
      </c>
      <c r="AD231" s="4">
        <v>0</v>
      </c>
      <c r="AE231" s="9" t="s">
        <v>1025</v>
      </c>
    </row>
    <row r="232" spans="1:31" ht="43.5" x14ac:dyDescent="0.35">
      <c r="A232" s="30" t="s">
        <v>208</v>
      </c>
      <c r="B232" s="26" t="s">
        <v>360</v>
      </c>
      <c r="C232" s="30" t="s">
        <v>32</v>
      </c>
      <c r="D232" s="28" t="s">
        <v>1026</v>
      </c>
      <c r="E232" s="50">
        <v>45656</v>
      </c>
      <c r="F232" s="26" t="s">
        <v>50</v>
      </c>
      <c r="G232" s="49" t="s">
        <v>1027</v>
      </c>
      <c r="H232" s="51">
        <v>39318552</v>
      </c>
      <c r="I232" s="51">
        <v>7470525</v>
      </c>
      <c r="J232" s="16">
        <v>46789077</v>
      </c>
      <c r="K232" s="52" t="s">
        <v>44</v>
      </c>
      <c r="L232" s="35">
        <v>830099102</v>
      </c>
      <c r="M232" s="26" t="s">
        <v>77</v>
      </c>
      <c r="N232" s="30" t="s">
        <v>541</v>
      </c>
      <c r="O232" s="28" t="s">
        <v>39</v>
      </c>
      <c r="P232" s="6"/>
      <c r="Q232" s="36">
        <v>46789077</v>
      </c>
      <c r="R232" s="17">
        <v>365</v>
      </c>
      <c r="S232" s="28" t="s">
        <v>39</v>
      </c>
      <c r="T232" s="37"/>
      <c r="U232" s="28" t="s">
        <v>39</v>
      </c>
      <c r="V232" s="50">
        <v>45665</v>
      </c>
      <c r="W232" s="50">
        <v>46030</v>
      </c>
      <c r="X232" s="50">
        <v>46030</v>
      </c>
      <c r="Y232" s="54" t="s">
        <v>40</v>
      </c>
      <c r="Z232" s="29"/>
      <c r="AA232" s="28" t="s">
        <v>83</v>
      </c>
      <c r="AB232" s="3">
        <v>0</v>
      </c>
      <c r="AC232" s="3">
        <v>0</v>
      </c>
      <c r="AD232" s="4">
        <v>0</v>
      </c>
      <c r="AE232" s="9" t="s">
        <v>1028</v>
      </c>
    </row>
    <row r="233" spans="1:31" ht="43.5" x14ac:dyDescent="0.35">
      <c r="A233" s="30" t="s">
        <v>29</v>
      </c>
      <c r="B233" s="26" t="s">
        <v>105</v>
      </c>
      <c r="C233" s="30" t="s">
        <v>32</v>
      </c>
      <c r="D233" s="28" t="s">
        <v>1029</v>
      </c>
      <c r="E233" s="50">
        <v>45656</v>
      </c>
      <c r="F233" s="26" t="s">
        <v>50</v>
      </c>
      <c r="G233" s="49" t="s">
        <v>1030</v>
      </c>
      <c r="H233" s="33">
        <v>15682000</v>
      </c>
      <c r="I233" s="33">
        <v>2979580</v>
      </c>
      <c r="J233" s="16">
        <v>18661580</v>
      </c>
      <c r="K233" s="52" t="s">
        <v>44</v>
      </c>
      <c r="L233" s="35">
        <v>900059124</v>
      </c>
      <c r="M233" s="26" t="s">
        <v>96</v>
      </c>
      <c r="N233" s="30" t="s">
        <v>1031</v>
      </c>
      <c r="O233" s="28" t="s">
        <v>39</v>
      </c>
      <c r="P233" s="6"/>
      <c r="Q233" s="36">
        <v>18661580</v>
      </c>
      <c r="R233" s="17">
        <v>730</v>
      </c>
      <c r="S233" s="28" t="s">
        <v>39</v>
      </c>
      <c r="T233" s="37"/>
      <c r="U233" s="28" t="s">
        <v>39</v>
      </c>
      <c r="V233" s="50">
        <v>45656</v>
      </c>
      <c r="W233" s="50">
        <v>46386</v>
      </c>
      <c r="X233" s="50">
        <v>46386</v>
      </c>
      <c r="Y233" s="54" t="s">
        <v>40</v>
      </c>
      <c r="Z233" s="29"/>
      <c r="AA233" s="28" t="s">
        <v>106</v>
      </c>
      <c r="AB233" s="3">
        <v>0.01</v>
      </c>
      <c r="AC233" s="3">
        <v>0</v>
      </c>
      <c r="AD233" s="4">
        <v>0</v>
      </c>
      <c r="AE233" s="9" t="s">
        <v>1032</v>
      </c>
    </row>
    <row r="234" spans="1:31" ht="29" x14ac:dyDescent="0.35">
      <c r="A234" s="30" t="s">
        <v>29</v>
      </c>
      <c r="B234" s="26" t="s">
        <v>166</v>
      </c>
      <c r="C234" s="30" t="s">
        <v>32</v>
      </c>
      <c r="D234" s="28" t="s">
        <v>1033</v>
      </c>
      <c r="E234" s="50">
        <v>45657</v>
      </c>
      <c r="F234" s="26" t="s">
        <v>68</v>
      </c>
      <c r="G234" s="49" t="s">
        <v>1034</v>
      </c>
      <c r="H234" s="33">
        <v>1194609416</v>
      </c>
      <c r="I234" s="51">
        <v>0</v>
      </c>
      <c r="J234" s="16">
        <v>1194609416</v>
      </c>
      <c r="K234" s="52" t="s">
        <v>44</v>
      </c>
      <c r="L234" s="35">
        <v>860026182</v>
      </c>
      <c r="M234" s="26" t="s">
        <v>45</v>
      </c>
      <c r="N234" s="30" t="s">
        <v>1024</v>
      </c>
      <c r="O234" s="28" t="s">
        <v>39</v>
      </c>
      <c r="P234" s="6"/>
      <c r="Q234" s="36">
        <v>1194609416</v>
      </c>
      <c r="R234" s="17">
        <v>364</v>
      </c>
      <c r="S234" s="28" t="s">
        <v>39</v>
      </c>
      <c r="T234" s="37"/>
      <c r="U234" s="28" t="s">
        <v>39</v>
      </c>
      <c r="V234" s="50">
        <v>45658</v>
      </c>
      <c r="W234" s="50">
        <v>46022</v>
      </c>
      <c r="X234" s="50">
        <v>46022</v>
      </c>
      <c r="Y234" s="54" t="s">
        <v>40</v>
      </c>
      <c r="Z234" s="29"/>
      <c r="AA234" s="28" t="s">
        <v>519</v>
      </c>
      <c r="AB234" s="3">
        <v>0</v>
      </c>
      <c r="AC234" s="3">
        <v>0</v>
      </c>
      <c r="AD234" s="4">
        <v>0</v>
      </c>
      <c r="AE234" s="7"/>
    </row>
    <row r="235" spans="1:31" ht="29" x14ac:dyDescent="0.35">
      <c r="A235" s="30" t="s">
        <v>29</v>
      </c>
      <c r="B235" s="26" t="s">
        <v>166</v>
      </c>
      <c r="C235" s="30" t="s">
        <v>32</v>
      </c>
      <c r="D235" s="28" t="s">
        <v>1035</v>
      </c>
      <c r="E235" s="50">
        <v>45657</v>
      </c>
      <c r="F235" s="26" t="s">
        <v>68</v>
      </c>
      <c r="G235" s="49" t="s">
        <v>1036</v>
      </c>
      <c r="H235" s="33">
        <v>240555315</v>
      </c>
      <c r="I235" s="51">
        <v>0</v>
      </c>
      <c r="J235" s="16">
        <v>240555315</v>
      </c>
      <c r="K235" s="52" t="s">
        <v>44</v>
      </c>
      <c r="L235" s="35">
        <v>860026182</v>
      </c>
      <c r="M235" s="26" t="s">
        <v>45</v>
      </c>
      <c r="N235" s="30" t="s">
        <v>1024</v>
      </c>
      <c r="O235" s="28" t="s">
        <v>39</v>
      </c>
      <c r="P235" s="6"/>
      <c r="Q235" s="36">
        <v>240555315</v>
      </c>
      <c r="R235" s="17">
        <v>364</v>
      </c>
      <c r="S235" s="28" t="s">
        <v>39</v>
      </c>
      <c r="T235" s="37"/>
      <c r="U235" s="28" t="s">
        <v>39</v>
      </c>
      <c r="V235" s="50">
        <v>45658</v>
      </c>
      <c r="W235" s="50">
        <v>46022</v>
      </c>
      <c r="X235" s="50">
        <v>46022</v>
      </c>
      <c r="Y235" s="54" t="s">
        <v>40</v>
      </c>
      <c r="Z235" s="29"/>
      <c r="AA235" s="28" t="s">
        <v>519</v>
      </c>
      <c r="AB235" s="3">
        <v>0</v>
      </c>
      <c r="AC235" s="3">
        <v>0</v>
      </c>
      <c r="AD235" s="4">
        <v>0</v>
      </c>
      <c r="AE235" s="7"/>
    </row>
    <row r="236" spans="1:31" ht="43.5" x14ac:dyDescent="0.35">
      <c r="A236" s="30" t="s">
        <v>101</v>
      </c>
      <c r="B236" s="26" t="s">
        <v>1037</v>
      </c>
      <c r="C236" s="30" t="s">
        <v>32</v>
      </c>
      <c r="D236" s="28" t="s">
        <v>1038</v>
      </c>
      <c r="E236" s="50">
        <v>45656</v>
      </c>
      <c r="F236" s="26" t="s">
        <v>50</v>
      </c>
      <c r="G236" s="49" t="s">
        <v>1039</v>
      </c>
      <c r="H236" s="33">
        <v>24976219</v>
      </c>
      <c r="I236" s="33">
        <v>4745481.8</v>
      </c>
      <c r="J236" s="16">
        <v>29721701</v>
      </c>
      <c r="K236" s="52" t="s">
        <v>44</v>
      </c>
      <c r="L236" s="35">
        <v>900309191</v>
      </c>
      <c r="M236" s="26" t="s">
        <v>77</v>
      </c>
      <c r="N236" s="30" t="s">
        <v>1040</v>
      </c>
      <c r="O236" s="28" t="s">
        <v>39</v>
      </c>
      <c r="P236" s="6"/>
      <c r="Q236" s="36">
        <v>29721701</v>
      </c>
      <c r="R236" s="17">
        <v>365</v>
      </c>
      <c r="S236" s="28" t="s">
        <v>39</v>
      </c>
      <c r="T236" s="37"/>
      <c r="U236" s="28" t="s">
        <v>39</v>
      </c>
      <c r="V236" s="50">
        <v>45656</v>
      </c>
      <c r="W236" s="50">
        <v>46021</v>
      </c>
      <c r="X236" s="50">
        <v>46021</v>
      </c>
      <c r="Y236" s="54" t="s">
        <v>40</v>
      </c>
      <c r="Z236" s="29"/>
      <c r="AA236" s="28" t="s">
        <v>1041</v>
      </c>
      <c r="AB236" s="3">
        <v>1</v>
      </c>
      <c r="AC236" s="3">
        <v>0</v>
      </c>
      <c r="AD236" s="4">
        <v>0</v>
      </c>
      <c r="AE236" s="9" t="s">
        <v>1042</v>
      </c>
    </row>
    <row r="237" spans="1:31" ht="29" x14ac:dyDescent="0.35">
      <c r="A237" s="30" t="s">
        <v>101</v>
      </c>
      <c r="B237" s="26" t="s">
        <v>149</v>
      </c>
      <c r="C237" s="30" t="s">
        <v>32</v>
      </c>
      <c r="D237" s="28" t="s">
        <v>1043</v>
      </c>
      <c r="E237" s="50">
        <v>45657</v>
      </c>
      <c r="F237" s="26" t="s">
        <v>50</v>
      </c>
      <c r="G237" s="49" t="s">
        <v>1044</v>
      </c>
      <c r="H237" s="51">
        <v>2210899250</v>
      </c>
      <c r="I237" s="51">
        <v>420070857</v>
      </c>
      <c r="J237" s="16">
        <v>2630970107</v>
      </c>
      <c r="K237" s="52" t="s">
        <v>44</v>
      </c>
      <c r="L237" s="35">
        <v>900032159</v>
      </c>
      <c r="M237" s="26" t="s">
        <v>96</v>
      </c>
      <c r="N237" s="30" t="s">
        <v>150</v>
      </c>
      <c r="O237" s="28" t="s">
        <v>39</v>
      </c>
      <c r="P237" s="6"/>
      <c r="Q237" s="36">
        <v>2630970107</v>
      </c>
      <c r="R237" s="17">
        <v>1094</v>
      </c>
      <c r="S237" s="28" t="s">
        <v>39</v>
      </c>
      <c r="T237" s="37"/>
      <c r="U237" s="28" t="s">
        <v>39</v>
      </c>
      <c r="V237" s="50">
        <v>45658</v>
      </c>
      <c r="W237" s="50">
        <v>46752</v>
      </c>
      <c r="X237" s="50">
        <v>46752</v>
      </c>
      <c r="Y237" s="54" t="s">
        <v>40</v>
      </c>
      <c r="Z237" s="29"/>
      <c r="AA237" s="28" t="s">
        <v>124</v>
      </c>
      <c r="AB237" s="3">
        <v>0</v>
      </c>
      <c r="AC237" s="3">
        <v>0</v>
      </c>
      <c r="AD237" s="4">
        <v>0</v>
      </c>
      <c r="AE237" s="9" t="s">
        <v>1045</v>
      </c>
    </row>
    <row r="238" spans="1:31" ht="43.5" x14ac:dyDescent="0.35">
      <c r="A238" s="30" t="s">
        <v>101</v>
      </c>
      <c r="B238" s="26" t="s">
        <v>1046</v>
      </c>
      <c r="C238" s="30" t="s">
        <v>32</v>
      </c>
      <c r="D238" s="60" t="s">
        <v>1047</v>
      </c>
      <c r="E238" s="50">
        <v>45695</v>
      </c>
      <c r="F238" s="26" t="s">
        <v>50</v>
      </c>
      <c r="G238" s="49" t="s">
        <v>1048</v>
      </c>
      <c r="H238" s="33">
        <v>599456595.00999999</v>
      </c>
      <c r="I238" s="33">
        <v>113896754</v>
      </c>
      <c r="J238" s="16">
        <v>713353349</v>
      </c>
      <c r="K238" s="52" t="s">
        <v>44</v>
      </c>
      <c r="L238" s="35">
        <v>900409363</v>
      </c>
      <c r="M238" s="26" t="s">
        <v>73</v>
      </c>
      <c r="N238" s="30" t="s">
        <v>1049</v>
      </c>
      <c r="O238" s="60" t="s">
        <v>39</v>
      </c>
      <c r="P238" s="6"/>
      <c r="Q238" s="36">
        <v>713353349</v>
      </c>
      <c r="R238" s="17">
        <v>729</v>
      </c>
      <c r="S238" s="22" t="s">
        <v>39</v>
      </c>
      <c r="T238" s="2"/>
      <c r="U238" s="28" t="s">
        <v>39</v>
      </c>
      <c r="V238" s="50">
        <v>45713</v>
      </c>
      <c r="W238" s="50">
        <v>46442</v>
      </c>
      <c r="X238" s="50">
        <v>46442</v>
      </c>
      <c r="Y238" s="54" t="s">
        <v>40</v>
      </c>
      <c r="Z238" s="29"/>
      <c r="AA238" s="28" t="s">
        <v>104</v>
      </c>
      <c r="AB238" s="3"/>
      <c r="AC238" s="3"/>
      <c r="AD238" s="4"/>
      <c r="AE238" s="9" t="s">
        <v>1050</v>
      </c>
    </row>
    <row r="239" spans="1:31" ht="43.5" x14ac:dyDescent="0.35">
      <c r="A239" s="30" t="s">
        <v>29</v>
      </c>
      <c r="B239" s="26" t="s">
        <v>457</v>
      </c>
      <c r="C239" s="30" t="s">
        <v>32</v>
      </c>
      <c r="D239" s="60" t="s">
        <v>1051</v>
      </c>
      <c r="E239" s="50">
        <v>45667</v>
      </c>
      <c r="F239" s="26" t="s">
        <v>158</v>
      </c>
      <c r="G239" s="49" t="s">
        <v>1052</v>
      </c>
      <c r="H239" s="72">
        <v>22169634</v>
      </c>
      <c r="I239" s="72">
        <v>4212230</v>
      </c>
      <c r="J239" s="21">
        <v>26381864</v>
      </c>
      <c r="K239" s="52" t="s">
        <v>44</v>
      </c>
      <c r="L239" s="35">
        <v>830136091</v>
      </c>
      <c r="M239" s="26" t="s">
        <v>63</v>
      </c>
      <c r="N239" s="30" t="s">
        <v>1053</v>
      </c>
      <c r="O239" s="60" t="s">
        <v>39</v>
      </c>
      <c r="P239" s="6"/>
      <c r="Q239" s="36">
        <v>26381864</v>
      </c>
      <c r="R239" s="17">
        <v>355</v>
      </c>
      <c r="S239" s="22" t="s">
        <v>39</v>
      </c>
      <c r="T239" s="2"/>
      <c r="U239" s="28" t="s">
        <v>39</v>
      </c>
      <c r="V239" s="50">
        <v>45667</v>
      </c>
      <c r="W239" s="50">
        <v>46022</v>
      </c>
      <c r="X239" s="50">
        <v>46022</v>
      </c>
      <c r="Y239" s="54" t="s">
        <v>40</v>
      </c>
      <c r="Z239" s="29"/>
      <c r="AA239" s="28" t="s">
        <v>982</v>
      </c>
      <c r="AB239" s="3"/>
      <c r="AC239" s="3"/>
      <c r="AD239" s="4"/>
      <c r="AE239" s="7"/>
    </row>
    <row r="240" spans="1:31" ht="29" x14ac:dyDescent="0.35">
      <c r="A240" s="30" t="s">
        <v>208</v>
      </c>
      <c r="B240" s="26" t="s">
        <v>360</v>
      </c>
      <c r="C240" s="30" t="s">
        <v>32</v>
      </c>
      <c r="D240" s="60" t="s">
        <v>1054</v>
      </c>
      <c r="E240" s="50">
        <v>45664</v>
      </c>
      <c r="F240" s="26" t="s">
        <v>50</v>
      </c>
      <c r="G240" s="49" t="s">
        <v>1055</v>
      </c>
      <c r="H240" s="73">
        <v>15300000</v>
      </c>
      <c r="I240" s="73">
        <v>2907000</v>
      </c>
      <c r="J240" s="21">
        <v>18207000</v>
      </c>
      <c r="K240" s="52" t="s">
        <v>44</v>
      </c>
      <c r="L240" s="35">
        <v>900633325</v>
      </c>
      <c r="M240" s="26" t="s">
        <v>77</v>
      </c>
      <c r="N240" s="30" t="s">
        <v>1056</v>
      </c>
      <c r="O240" s="60" t="s">
        <v>39</v>
      </c>
      <c r="P240" s="6"/>
      <c r="Q240" s="36">
        <v>18207000</v>
      </c>
      <c r="R240" s="17">
        <v>365</v>
      </c>
      <c r="S240" s="22" t="s">
        <v>39</v>
      </c>
      <c r="T240" s="2"/>
      <c r="U240" s="28" t="s">
        <v>39</v>
      </c>
      <c r="V240" s="50">
        <v>45672</v>
      </c>
      <c r="W240" s="50">
        <v>46037</v>
      </c>
      <c r="X240" s="50">
        <v>46037</v>
      </c>
      <c r="Y240" s="54" t="s">
        <v>40</v>
      </c>
      <c r="Z240" s="29"/>
      <c r="AA240" s="28" t="s">
        <v>225</v>
      </c>
      <c r="AB240" s="3">
        <v>0</v>
      </c>
      <c r="AC240" s="3">
        <v>0</v>
      </c>
      <c r="AD240" s="4">
        <v>0</v>
      </c>
      <c r="AE240" s="9" t="s">
        <v>1057</v>
      </c>
    </row>
    <row r="241" spans="1:31" ht="29" x14ac:dyDescent="0.35">
      <c r="A241" s="30" t="s">
        <v>29</v>
      </c>
      <c r="B241" s="26" t="s">
        <v>457</v>
      </c>
      <c r="C241" s="30" t="s">
        <v>32</v>
      </c>
      <c r="D241" s="60" t="s">
        <v>1058</v>
      </c>
      <c r="E241" s="50">
        <v>45674</v>
      </c>
      <c r="F241" s="26" t="s">
        <v>151</v>
      </c>
      <c r="G241" s="49" t="s">
        <v>1059</v>
      </c>
      <c r="H241" s="36">
        <v>50023670.009999998</v>
      </c>
      <c r="I241" s="36">
        <v>0</v>
      </c>
      <c r="J241" s="16">
        <v>50023670</v>
      </c>
      <c r="K241" s="52" t="s">
        <v>44</v>
      </c>
      <c r="L241" s="35">
        <v>900023830</v>
      </c>
      <c r="M241" s="26" t="s">
        <v>73</v>
      </c>
      <c r="N241" s="30" t="s">
        <v>1060</v>
      </c>
      <c r="O241" s="60" t="s">
        <v>39</v>
      </c>
      <c r="P241" s="6"/>
      <c r="Q241" s="36">
        <v>50023670</v>
      </c>
      <c r="R241" s="17">
        <v>348</v>
      </c>
      <c r="S241" s="22" t="s">
        <v>39</v>
      </c>
      <c r="T241" s="2"/>
      <c r="U241" s="28" t="s">
        <v>39</v>
      </c>
      <c r="V241" s="50">
        <v>45674</v>
      </c>
      <c r="W241" s="50">
        <v>46022</v>
      </c>
      <c r="X241" s="50">
        <v>46022</v>
      </c>
      <c r="Y241" s="54" t="s">
        <v>40</v>
      </c>
      <c r="Z241" s="29"/>
      <c r="AA241" s="28" t="s">
        <v>192</v>
      </c>
      <c r="AB241" s="3"/>
      <c r="AC241" s="3"/>
      <c r="AD241" s="4"/>
      <c r="AE241" s="9" t="s">
        <v>1061</v>
      </c>
    </row>
    <row r="242" spans="1:31" ht="43.5" x14ac:dyDescent="0.35">
      <c r="A242" s="30" t="s">
        <v>29</v>
      </c>
      <c r="B242" s="26" t="s">
        <v>531</v>
      </c>
      <c r="C242" s="30" t="s">
        <v>32</v>
      </c>
      <c r="D242" s="60" t="s">
        <v>1062</v>
      </c>
      <c r="E242" s="50">
        <v>45674</v>
      </c>
      <c r="F242" s="26" t="s">
        <v>50</v>
      </c>
      <c r="G242" s="49" t="s">
        <v>1063</v>
      </c>
      <c r="H242" s="33">
        <v>60000000</v>
      </c>
      <c r="I242" s="33">
        <v>0</v>
      </c>
      <c r="J242" s="16">
        <v>60000000</v>
      </c>
      <c r="K242" s="52" t="s">
        <v>44</v>
      </c>
      <c r="L242" s="35">
        <v>830015429</v>
      </c>
      <c r="M242" s="26" t="s">
        <v>146</v>
      </c>
      <c r="N242" s="30" t="s">
        <v>1064</v>
      </c>
      <c r="O242" s="60" t="s">
        <v>39</v>
      </c>
      <c r="P242" s="6"/>
      <c r="Q242" s="36">
        <v>60000000</v>
      </c>
      <c r="R242" s="17">
        <v>348</v>
      </c>
      <c r="S242" s="22" t="s">
        <v>39</v>
      </c>
      <c r="T242" s="2"/>
      <c r="U242" s="28" t="s">
        <v>39</v>
      </c>
      <c r="V242" s="50">
        <v>45674</v>
      </c>
      <c r="W242" s="50">
        <v>46022</v>
      </c>
      <c r="X242" s="50">
        <v>46022</v>
      </c>
      <c r="Y242" s="54" t="s">
        <v>40</v>
      </c>
      <c r="Z242" s="29"/>
      <c r="AA242" s="28" t="s">
        <v>532</v>
      </c>
      <c r="AB242" s="3"/>
      <c r="AC242" s="3"/>
      <c r="AD242" s="4"/>
      <c r="AE242" s="9" t="s">
        <v>1065</v>
      </c>
    </row>
    <row r="243" spans="1:31" ht="43.5" x14ac:dyDescent="0.35">
      <c r="A243" s="30" t="s">
        <v>119</v>
      </c>
      <c r="B243" s="26" t="s">
        <v>795</v>
      </c>
      <c r="C243" s="30" t="s">
        <v>32</v>
      </c>
      <c r="D243" s="60" t="s">
        <v>1066</v>
      </c>
      <c r="E243" s="50">
        <v>45678</v>
      </c>
      <c r="F243" s="26" t="s">
        <v>50</v>
      </c>
      <c r="G243" s="49" t="s">
        <v>796</v>
      </c>
      <c r="H243" s="33">
        <v>32494552</v>
      </c>
      <c r="I243" s="33">
        <v>0</v>
      </c>
      <c r="J243" s="16">
        <v>32494552</v>
      </c>
      <c r="K243" s="52" t="s">
        <v>36</v>
      </c>
      <c r="L243" s="35">
        <v>1000127393</v>
      </c>
      <c r="M243" s="26"/>
      <c r="N243" s="30" t="s">
        <v>797</v>
      </c>
      <c r="O243" s="60" t="s">
        <v>39</v>
      </c>
      <c r="P243" s="6"/>
      <c r="Q243" s="36">
        <v>32494552</v>
      </c>
      <c r="R243" s="17">
        <v>342</v>
      </c>
      <c r="S243" s="22" t="s">
        <v>39</v>
      </c>
      <c r="T243" s="2"/>
      <c r="U243" s="28" t="s">
        <v>39</v>
      </c>
      <c r="V243" s="50">
        <v>45680</v>
      </c>
      <c r="W243" s="50">
        <v>46022</v>
      </c>
      <c r="X243" s="50">
        <v>46022</v>
      </c>
      <c r="Y243" s="54" t="s">
        <v>40</v>
      </c>
      <c r="Z243" s="29"/>
      <c r="AA243" s="28" t="s">
        <v>121</v>
      </c>
      <c r="AB243" s="3"/>
      <c r="AC243" s="3"/>
      <c r="AD243" s="4"/>
      <c r="AE243" s="9" t="s">
        <v>1067</v>
      </c>
    </row>
    <row r="244" spans="1:31" ht="43.5" x14ac:dyDescent="0.35">
      <c r="A244" s="30" t="s">
        <v>119</v>
      </c>
      <c r="B244" s="26" t="s">
        <v>795</v>
      </c>
      <c r="C244" s="30" t="s">
        <v>32</v>
      </c>
      <c r="D244" s="60" t="s">
        <v>1068</v>
      </c>
      <c r="E244" s="50">
        <v>45678</v>
      </c>
      <c r="F244" s="26" t="s">
        <v>50</v>
      </c>
      <c r="G244" s="49" t="s">
        <v>796</v>
      </c>
      <c r="H244" s="33">
        <v>32494552</v>
      </c>
      <c r="I244" s="33">
        <v>0</v>
      </c>
      <c r="J244" s="16">
        <v>32494552</v>
      </c>
      <c r="K244" s="52" t="s">
        <v>36</v>
      </c>
      <c r="L244" s="35">
        <v>52980472</v>
      </c>
      <c r="M244" s="26"/>
      <c r="N244" s="30" t="s">
        <v>1069</v>
      </c>
      <c r="O244" s="60" t="s">
        <v>39</v>
      </c>
      <c r="P244" s="6"/>
      <c r="Q244" s="36">
        <v>32494552</v>
      </c>
      <c r="R244" s="17">
        <v>342</v>
      </c>
      <c r="S244" s="22" t="s">
        <v>39</v>
      </c>
      <c r="T244" s="2"/>
      <c r="U244" s="28" t="s">
        <v>39</v>
      </c>
      <c r="V244" s="50">
        <v>45680</v>
      </c>
      <c r="W244" s="50">
        <v>46022</v>
      </c>
      <c r="X244" s="50">
        <v>46022</v>
      </c>
      <c r="Y244" s="54" t="s">
        <v>40</v>
      </c>
      <c r="Z244" s="29"/>
      <c r="AA244" s="28" t="s">
        <v>121</v>
      </c>
      <c r="AB244" s="3"/>
      <c r="AC244" s="3"/>
      <c r="AD244" s="4"/>
      <c r="AE244" s="9" t="s">
        <v>1070</v>
      </c>
    </row>
    <row r="245" spans="1:31" ht="58" x14ac:dyDescent="0.35">
      <c r="A245" s="30" t="s">
        <v>84</v>
      </c>
      <c r="B245" s="26" t="s">
        <v>85</v>
      </c>
      <c r="C245" s="30" t="s">
        <v>80</v>
      </c>
      <c r="D245" s="60" t="s">
        <v>1071</v>
      </c>
      <c r="E245" s="50">
        <v>45687</v>
      </c>
      <c r="F245" s="26" t="s">
        <v>50</v>
      </c>
      <c r="G245" s="49" t="s">
        <v>1072</v>
      </c>
      <c r="H245" s="33">
        <v>4558117000</v>
      </c>
      <c r="I245" s="33">
        <v>858442230</v>
      </c>
      <c r="J245" s="16">
        <v>5416559230</v>
      </c>
      <c r="K245" s="52" t="s">
        <v>44</v>
      </c>
      <c r="L245" s="35">
        <v>901905293</v>
      </c>
      <c r="M245" s="26" t="s">
        <v>96</v>
      </c>
      <c r="N245" s="30" t="s">
        <v>1073</v>
      </c>
      <c r="O245" s="60" t="s">
        <v>39</v>
      </c>
      <c r="P245" s="6"/>
      <c r="Q245" s="36">
        <v>5416559230</v>
      </c>
      <c r="R245" s="17">
        <v>0</v>
      </c>
      <c r="S245" s="22" t="s">
        <v>39</v>
      </c>
      <c r="T245" s="2"/>
      <c r="U245" s="28" t="s">
        <v>39</v>
      </c>
      <c r="V245" s="50">
        <v>45688</v>
      </c>
      <c r="W245" s="50">
        <v>45688</v>
      </c>
      <c r="X245" s="50">
        <v>46811</v>
      </c>
      <c r="Y245" s="54" t="s">
        <v>40</v>
      </c>
      <c r="Z245" s="29"/>
      <c r="AA245" s="28" t="s">
        <v>148</v>
      </c>
      <c r="AB245" s="3"/>
      <c r="AC245" s="3"/>
      <c r="AD245" s="4"/>
      <c r="AE245" s="9" t="s">
        <v>1074</v>
      </c>
    </row>
    <row r="246" spans="1:31" ht="43.5" x14ac:dyDescent="0.35">
      <c r="A246" s="30" t="s">
        <v>119</v>
      </c>
      <c r="B246" s="26" t="s">
        <v>795</v>
      </c>
      <c r="C246" s="30" t="s">
        <v>32</v>
      </c>
      <c r="D246" s="60" t="s">
        <v>1075</v>
      </c>
      <c r="E246" s="50">
        <v>45678</v>
      </c>
      <c r="F246" s="26" t="s">
        <v>50</v>
      </c>
      <c r="G246" s="49" t="s">
        <v>1076</v>
      </c>
      <c r="H246" s="33">
        <v>32494552</v>
      </c>
      <c r="I246" s="33">
        <v>0</v>
      </c>
      <c r="J246" s="16">
        <v>32494552</v>
      </c>
      <c r="K246" s="52" t="s">
        <v>36</v>
      </c>
      <c r="L246" s="35">
        <v>1019081060</v>
      </c>
      <c r="M246" s="26"/>
      <c r="N246" s="30" t="s">
        <v>1077</v>
      </c>
      <c r="O246" s="60" t="s">
        <v>39</v>
      </c>
      <c r="P246" s="6"/>
      <c r="Q246" s="36">
        <v>32494552</v>
      </c>
      <c r="R246" s="17">
        <v>342</v>
      </c>
      <c r="S246" s="22" t="s">
        <v>39</v>
      </c>
      <c r="T246" s="2"/>
      <c r="U246" s="28" t="s">
        <v>39</v>
      </c>
      <c r="V246" s="50">
        <v>45680</v>
      </c>
      <c r="W246" s="50">
        <v>46022</v>
      </c>
      <c r="X246" s="50">
        <v>46022</v>
      </c>
      <c r="Y246" s="54" t="s">
        <v>40</v>
      </c>
      <c r="Z246" s="29"/>
      <c r="AA246" s="28" t="s">
        <v>121</v>
      </c>
      <c r="AB246" s="3"/>
      <c r="AC246" s="3"/>
      <c r="AD246" s="4"/>
      <c r="AE246" s="9" t="s">
        <v>1078</v>
      </c>
    </row>
    <row r="247" spans="1:31" ht="43.5" x14ac:dyDescent="0.35">
      <c r="A247" s="30" t="s">
        <v>119</v>
      </c>
      <c r="B247" s="26" t="s">
        <v>795</v>
      </c>
      <c r="C247" s="30" t="s">
        <v>32</v>
      </c>
      <c r="D247" s="60" t="s">
        <v>1079</v>
      </c>
      <c r="E247" s="50">
        <v>45678</v>
      </c>
      <c r="F247" s="26" t="s">
        <v>50</v>
      </c>
      <c r="G247" s="49" t="s">
        <v>796</v>
      </c>
      <c r="H247" s="33">
        <v>32494552</v>
      </c>
      <c r="I247" s="33">
        <v>0</v>
      </c>
      <c r="J247" s="16">
        <v>32494552</v>
      </c>
      <c r="K247" s="52" t="s">
        <v>36</v>
      </c>
      <c r="L247" s="35">
        <v>1030607665</v>
      </c>
      <c r="M247" s="26"/>
      <c r="N247" s="30" t="s">
        <v>801</v>
      </c>
      <c r="O247" s="60" t="s">
        <v>39</v>
      </c>
      <c r="P247" s="6"/>
      <c r="Q247" s="36">
        <v>32494552</v>
      </c>
      <c r="R247" s="17">
        <v>342</v>
      </c>
      <c r="S247" s="22" t="s">
        <v>39</v>
      </c>
      <c r="T247" s="2"/>
      <c r="U247" s="28" t="s">
        <v>39</v>
      </c>
      <c r="V247" s="50">
        <v>45680</v>
      </c>
      <c r="W247" s="50">
        <v>46022</v>
      </c>
      <c r="X247" s="50">
        <v>46022</v>
      </c>
      <c r="Y247" s="54" t="s">
        <v>40</v>
      </c>
      <c r="Z247" s="29"/>
      <c r="AA247" s="28" t="s">
        <v>121</v>
      </c>
      <c r="AB247" s="3"/>
      <c r="AC247" s="3"/>
      <c r="AD247" s="4"/>
      <c r="AE247" s="9" t="s">
        <v>1080</v>
      </c>
    </row>
    <row r="248" spans="1:31" ht="29" x14ac:dyDescent="0.35">
      <c r="A248" s="30" t="s">
        <v>180</v>
      </c>
      <c r="B248" s="26" t="s">
        <v>567</v>
      </c>
      <c r="C248" s="30" t="s">
        <v>32</v>
      </c>
      <c r="D248" s="60" t="s">
        <v>1081</v>
      </c>
      <c r="E248" s="50">
        <v>45677</v>
      </c>
      <c r="F248" s="26" t="s">
        <v>50</v>
      </c>
      <c r="G248" s="49" t="s">
        <v>1082</v>
      </c>
      <c r="H248" s="33">
        <v>48880904</v>
      </c>
      <c r="I248" s="33">
        <v>7598723</v>
      </c>
      <c r="J248" s="16">
        <v>56479627</v>
      </c>
      <c r="K248" s="52" t="s">
        <v>44</v>
      </c>
      <c r="L248" s="35">
        <v>901011256</v>
      </c>
      <c r="M248" s="26" t="s">
        <v>96</v>
      </c>
      <c r="N248" s="30" t="s">
        <v>827</v>
      </c>
      <c r="O248" s="60" t="s">
        <v>39</v>
      </c>
      <c r="P248" s="6"/>
      <c r="Q248" s="36">
        <v>56479627</v>
      </c>
      <c r="R248" s="17">
        <v>337</v>
      </c>
      <c r="S248" s="22" t="s">
        <v>39</v>
      </c>
      <c r="T248" s="2"/>
      <c r="U248" s="28" t="s">
        <v>39</v>
      </c>
      <c r="V248" s="50">
        <v>45685</v>
      </c>
      <c r="W248" s="50">
        <v>46022</v>
      </c>
      <c r="X248" s="50">
        <v>46022</v>
      </c>
      <c r="Y248" s="54" t="s">
        <v>40</v>
      </c>
      <c r="Z248" s="29"/>
      <c r="AA248" s="28" t="s">
        <v>1083</v>
      </c>
      <c r="AB248" s="3"/>
      <c r="AC248" s="3"/>
      <c r="AD248" s="4"/>
      <c r="AE248" s="9" t="s">
        <v>1021</v>
      </c>
    </row>
    <row r="249" spans="1:31" ht="43.5" x14ac:dyDescent="0.35">
      <c r="A249" s="30" t="s">
        <v>119</v>
      </c>
      <c r="B249" s="26" t="s">
        <v>795</v>
      </c>
      <c r="C249" s="30" t="s">
        <v>32</v>
      </c>
      <c r="D249" s="60" t="s">
        <v>1084</v>
      </c>
      <c r="E249" s="50">
        <v>45677</v>
      </c>
      <c r="F249" s="26" t="s">
        <v>50</v>
      </c>
      <c r="G249" s="49" t="s">
        <v>796</v>
      </c>
      <c r="H249" s="51">
        <v>32494552</v>
      </c>
      <c r="I249" s="33">
        <v>0</v>
      </c>
      <c r="J249" s="16">
        <v>32494552</v>
      </c>
      <c r="K249" s="52" t="s">
        <v>36</v>
      </c>
      <c r="L249" s="35">
        <v>1019040708</v>
      </c>
      <c r="M249" s="26"/>
      <c r="N249" s="30" t="s">
        <v>803</v>
      </c>
      <c r="O249" s="60" t="s">
        <v>39</v>
      </c>
      <c r="P249" s="6"/>
      <c r="Q249" s="36">
        <v>32494552</v>
      </c>
      <c r="R249" s="17">
        <v>342</v>
      </c>
      <c r="S249" s="22" t="s">
        <v>39</v>
      </c>
      <c r="T249" s="2"/>
      <c r="U249" s="28" t="s">
        <v>39</v>
      </c>
      <c r="V249" s="50">
        <v>45680</v>
      </c>
      <c r="W249" s="50">
        <v>46022</v>
      </c>
      <c r="X249" s="50">
        <v>46022</v>
      </c>
      <c r="Y249" s="54" t="s">
        <v>40</v>
      </c>
      <c r="Z249" s="29"/>
      <c r="AA249" s="28" t="s">
        <v>121</v>
      </c>
      <c r="AB249" s="3"/>
      <c r="AC249" s="3"/>
      <c r="AD249" s="4"/>
      <c r="AE249" s="9" t="s">
        <v>1085</v>
      </c>
    </row>
    <row r="250" spans="1:31" ht="43.5" x14ac:dyDescent="0.35">
      <c r="A250" s="30" t="s">
        <v>119</v>
      </c>
      <c r="B250" s="26" t="s">
        <v>795</v>
      </c>
      <c r="C250" s="30" t="s">
        <v>32</v>
      </c>
      <c r="D250" s="60" t="s">
        <v>1086</v>
      </c>
      <c r="E250" s="50">
        <v>45677</v>
      </c>
      <c r="F250" s="26" t="s">
        <v>50</v>
      </c>
      <c r="G250" s="49" t="s">
        <v>796</v>
      </c>
      <c r="H250" s="51">
        <v>32494504</v>
      </c>
      <c r="I250" s="33">
        <v>0</v>
      </c>
      <c r="J250" s="16">
        <v>32494504</v>
      </c>
      <c r="K250" s="52" t="s">
        <v>36</v>
      </c>
      <c r="L250" s="35">
        <v>1033677072</v>
      </c>
      <c r="M250" s="26"/>
      <c r="N250" s="30" t="s">
        <v>1087</v>
      </c>
      <c r="O250" s="60" t="s">
        <v>39</v>
      </c>
      <c r="P250" s="6"/>
      <c r="Q250" s="36">
        <v>32494504</v>
      </c>
      <c r="R250" s="17">
        <v>342</v>
      </c>
      <c r="S250" s="22" t="s">
        <v>39</v>
      </c>
      <c r="T250" s="2"/>
      <c r="U250" s="28" t="s">
        <v>39</v>
      </c>
      <c r="V250" s="50">
        <v>45680</v>
      </c>
      <c r="W250" s="50">
        <v>46022</v>
      </c>
      <c r="X250" s="50">
        <v>46022</v>
      </c>
      <c r="Y250" s="54" t="s">
        <v>40</v>
      </c>
      <c r="Z250" s="29"/>
      <c r="AA250" s="28" t="s">
        <v>121</v>
      </c>
      <c r="AB250" s="3"/>
      <c r="AC250" s="3"/>
      <c r="AD250" s="4"/>
      <c r="AE250" s="9" t="s">
        <v>1088</v>
      </c>
    </row>
    <row r="251" spans="1:31" ht="43.5" x14ac:dyDescent="0.35">
      <c r="A251" s="30" t="s">
        <v>119</v>
      </c>
      <c r="B251" s="26" t="s">
        <v>795</v>
      </c>
      <c r="C251" s="30" t="s">
        <v>32</v>
      </c>
      <c r="D251" s="60" t="s">
        <v>1089</v>
      </c>
      <c r="E251" s="50">
        <v>45677</v>
      </c>
      <c r="F251" s="26" t="s">
        <v>50</v>
      </c>
      <c r="G251" s="49" t="s">
        <v>796</v>
      </c>
      <c r="H251" s="51">
        <v>32494552</v>
      </c>
      <c r="I251" s="33">
        <v>0</v>
      </c>
      <c r="J251" s="16">
        <v>32494552</v>
      </c>
      <c r="K251" s="52" t="s">
        <v>36</v>
      </c>
      <c r="L251" s="35">
        <v>1072649631</v>
      </c>
      <c r="M251" s="26"/>
      <c r="N251" s="30" t="s">
        <v>1090</v>
      </c>
      <c r="O251" s="60" t="s">
        <v>39</v>
      </c>
      <c r="P251" s="6"/>
      <c r="Q251" s="36">
        <v>32494552</v>
      </c>
      <c r="R251" s="17">
        <v>342</v>
      </c>
      <c r="S251" s="22" t="s">
        <v>39</v>
      </c>
      <c r="T251" s="2"/>
      <c r="U251" s="28" t="s">
        <v>39</v>
      </c>
      <c r="V251" s="50">
        <v>45680</v>
      </c>
      <c r="W251" s="50">
        <v>46022</v>
      </c>
      <c r="X251" s="50">
        <v>46022</v>
      </c>
      <c r="Y251" s="54" t="s">
        <v>40</v>
      </c>
      <c r="Z251" s="29"/>
      <c r="AA251" s="28" t="s">
        <v>121</v>
      </c>
      <c r="AB251" s="3"/>
      <c r="AC251" s="3"/>
      <c r="AD251" s="4"/>
      <c r="AE251" s="9" t="s">
        <v>1091</v>
      </c>
    </row>
    <row r="252" spans="1:31" ht="43.5" x14ac:dyDescent="0.35">
      <c r="A252" s="30" t="s">
        <v>119</v>
      </c>
      <c r="B252" s="26" t="s">
        <v>795</v>
      </c>
      <c r="C252" s="30" t="s">
        <v>32</v>
      </c>
      <c r="D252" s="60" t="s">
        <v>1092</v>
      </c>
      <c r="E252" s="50">
        <v>45677</v>
      </c>
      <c r="F252" s="26" t="s">
        <v>50</v>
      </c>
      <c r="G252" s="49" t="s">
        <v>796</v>
      </c>
      <c r="H252" s="51">
        <v>32494552</v>
      </c>
      <c r="I252" s="33">
        <v>0</v>
      </c>
      <c r="J252" s="16">
        <v>32494552</v>
      </c>
      <c r="K252" s="52" t="s">
        <v>36</v>
      </c>
      <c r="L252" s="35">
        <v>52852043</v>
      </c>
      <c r="M252" s="26"/>
      <c r="N252" s="30" t="s">
        <v>1093</v>
      </c>
      <c r="O252" s="60" t="s">
        <v>39</v>
      </c>
      <c r="P252" s="6"/>
      <c r="Q252" s="36">
        <v>32494552</v>
      </c>
      <c r="R252" s="17">
        <v>342</v>
      </c>
      <c r="S252" s="22" t="s">
        <v>39</v>
      </c>
      <c r="T252" s="2"/>
      <c r="U252" s="28" t="s">
        <v>39</v>
      </c>
      <c r="V252" s="50">
        <v>45680</v>
      </c>
      <c r="W252" s="50">
        <v>46022</v>
      </c>
      <c r="X252" s="50">
        <v>46022</v>
      </c>
      <c r="Y252" s="54" t="s">
        <v>40</v>
      </c>
      <c r="Z252" s="29"/>
      <c r="AA252" s="28" t="s">
        <v>121</v>
      </c>
      <c r="AB252" s="3"/>
      <c r="AC252" s="3"/>
      <c r="AD252" s="4"/>
      <c r="AE252" s="9" t="s">
        <v>1094</v>
      </c>
    </row>
    <row r="253" spans="1:31" ht="43.5" x14ac:dyDescent="0.35">
      <c r="A253" s="30" t="s">
        <v>119</v>
      </c>
      <c r="B253" s="26" t="s">
        <v>795</v>
      </c>
      <c r="C253" s="30" t="s">
        <v>32</v>
      </c>
      <c r="D253" s="60" t="s">
        <v>1095</v>
      </c>
      <c r="E253" s="50">
        <v>45679</v>
      </c>
      <c r="F253" s="26" t="s">
        <v>50</v>
      </c>
      <c r="G253" s="49" t="s">
        <v>796</v>
      </c>
      <c r="H253" s="51">
        <v>32494552</v>
      </c>
      <c r="I253" s="33">
        <v>0</v>
      </c>
      <c r="J253" s="16">
        <v>32494552</v>
      </c>
      <c r="K253" s="52" t="s">
        <v>36</v>
      </c>
      <c r="L253" s="35">
        <v>52963769</v>
      </c>
      <c r="M253" s="26"/>
      <c r="N253" s="30" t="s">
        <v>838</v>
      </c>
      <c r="O253" s="60" t="s">
        <v>39</v>
      </c>
      <c r="P253" s="6"/>
      <c r="Q253" s="36">
        <v>32494552</v>
      </c>
      <c r="R253" s="17">
        <v>341</v>
      </c>
      <c r="S253" s="22" t="s">
        <v>39</v>
      </c>
      <c r="T253" s="2"/>
      <c r="U253" s="28" t="s">
        <v>39</v>
      </c>
      <c r="V253" s="50">
        <v>45681</v>
      </c>
      <c r="W253" s="50">
        <v>46022</v>
      </c>
      <c r="X253" s="50">
        <v>46022</v>
      </c>
      <c r="Y253" s="54" t="s">
        <v>40</v>
      </c>
      <c r="Z253" s="29"/>
      <c r="AA253" s="28" t="s">
        <v>121</v>
      </c>
      <c r="AB253" s="3"/>
      <c r="AC253" s="3"/>
      <c r="AD253" s="4"/>
      <c r="AE253" s="9" t="s">
        <v>1096</v>
      </c>
    </row>
    <row r="254" spans="1:31" ht="43.5" x14ac:dyDescent="0.35">
      <c r="A254" s="30" t="s">
        <v>119</v>
      </c>
      <c r="B254" s="26" t="s">
        <v>795</v>
      </c>
      <c r="C254" s="30" t="s">
        <v>32</v>
      </c>
      <c r="D254" s="60" t="s">
        <v>1097</v>
      </c>
      <c r="E254" s="50">
        <v>45678</v>
      </c>
      <c r="F254" s="26" t="s">
        <v>50</v>
      </c>
      <c r="G254" s="49" t="s">
        <v>796</v>
      </c>
      <c r="H254" s="51">
        <v>32494552</v>
      </c>
      <c r="I254" s="33">
        <v>0</v>
      </c>
      <c r="J254" s="16">
        <v>32494552</v>
      </c>
      <c r="K254" s="52" t="s">
        <v>36</v>
      </c>
      <c r="L254" s="35">
        <v>79842102</v>
      </c>
      <c r="M254" s="26"/>
      <c r="N254" s="30" t="s">
        <v>802</v>
      </c>
      <c r="O254" s="60" t="s">
        <v>39</v>
      </c>
      <c r="P254" s="6"/>
      <c r="Q254" s="36">
        <v>32494552</v>
      </c>
      <c r="R254" s="17">
        <v>341</v>
      </c>
      <c r="S254" s="22" t="s">
        <v>39</v>
      </c>
      <c r="T254" s="2"/>
      <c r="U254" s="28" t="s">
        <v>39</v>
      </c>
      <c r="V254" s="50">
        <v>45681</v>
      </c>
      <c r="W254" s="50">
        <v>46022</v>
      </c>
      <c r="X254" s="50">
        <v>46022</v>
      </c>
      <c r="Y254" s="54" t="s">
        <v>40</v>
      </c>
      <c r="Z254" s="29"/>
      <c r="AA254" s="28" t="s">
        <v>121</v>
      </c>
      <c r="AB254" s="3"/>
      <c r="AC254" s="3"/>
      <c r="AD254" s="4"/>
      <c r="AE254" s="9" t="s">
        <v>1098</v>
      </c>
    </row>
    <row r="255" spans="1:31" ht="43.5" x14ac:dyDescent="0.35">
      <c r="A255" s="30" t="s">
        <v>119</v>
      </c>
      <c r="B255" s="26" t="s">
        <v>795</v>
      </c>
      <c r="C255" s="30" t="s">
        <v>32</v>
      </c>
      <c r="D255" s="60" t="s">
        <v>1099</v>
      </c>
      <c r="E255" s="50">
        <v>45678</v>
      </c>
      <c r="F255" s="26" t="s">
        <v>50</v>
      </c>
      <c r="G255" s="49" t="s">
        <v>796</v>
      </c>
      <c r="H255" s="51">
        <v>32494552</v>
      </c>
      <c r="I255" s="33">
        <v>0</v>
      </c>
      <c r="J255" s="16">
        <v>32494552</v>
      </c>
      <c r="K255" s="52" t="s">
        <v>36</v>
      </c>
      <c r="L255" s="35">
        <v>79531036</v>
      </c>
      <c r="M255" s="26"/>
      <c r="N255" s="30" t="s">
        <v>1100</v>
      </c>
      <c r="O255" s="60" t="s">
        <v>39</v>
      </c>
      <c r="P255" s="6"/>
      <c r="Q255" s="36">
        <v>32494552</v>
      </c>
      <c r="R255" s="17">
        <v>341</v>
      </c>
      <c r="S255" s="22" t="s">
        <v>39</v>
      </c>
      <c r="T255" s="2"/>
      <c r="U255" s="28" t="s">
        <v>39</v>
      </c>
      <c r="V255" s="50">
        <v>45681</v>
      </c>
      <c r="W255" s="50">
        <v>46022</v>
      </c>
      <c r="X255" s="50">
        <v>46022</v>
      </c>
      <c r="Y255" s="54" t="s">
        <v>40</v>
      </c>
      <c r="Z255" s="29"/>
      <c r="AA255" s="28" t="s">
        <v>121</v>
      </c>
      <c r="AB255" s="3"/>
      <c r="AC255" s="3"/>
      <c r="AD255" s="4"/>
      <c r="AE255" s="9" t="s">
        <v>1101</v>
      </c>
    </row>
    <row r="256" spans="1:31" ht="43.5" x14ac:dyDescent="0.35">
      <c r="A256" s="30" t="s">
        <v>119</v>
      </c>
      <c r="B256" s="26" t="s">
        <v>795</v>
      </c>
      <c r="C256" s="30" t="s">
        <v>32</v>
      </c>
      <c r="D256" s="60" t="s">
        <v>1102</v>
      </c>
      <c r="E256" s="50">
        <v>45678</v>
      </c>
      <c r="F256" s="26" t="s">
        <v>50</v>
      </c>
      <c r="G256" s="49" t="s">
        <v>796</v>
      </c>
      <c r="H256" s="51">
        <v>32494552</v>
      </c>
      <c r="I256" s="33">
        <v>0</v>
      </c>
      <c r="J256" s="16">
        <v>32494552</v>
      </c>
      <c r="K256" s="52" t="s">
        <v>36</v>
      </c>
      <c r="L256" s="35">
        <v>1000118556</v>
      </c>
      <c r="M256" s="26"/>
      <c r="N256" s="30" t="s">
        <v>1103</v>
      </c>
      <c r="O256" s="60" t="s">
        <v>39</v>
      </c>
      <c r="P256" s="6"/>
      <c r="Q256" s="36">
        <v>32494552</v>
      </c>
      <c r="R256" s="17">
        <v>341</v>
      </c>
      <c r="S256" s="22" t="s">
        <v>39</v>
      </c>
      <c r="T256" s="2"/>
      <c r="U256" s="28" t="s">
        <v>39</v>
      </c>
      <c r="V256" s="50">
        <v>45681</v>
      </c>
      <c r="W256" s="50">
        <v>46022</v>
      </c>
      <c r="X256" s="50">
        <v>46022</v>
      </c>
      <c r="Y256" s="54" t="s">
        <v>40</v>
      </c>
      <c r="Z256" s="29"/>
      <c r="AA256" s="28" t="s">
        <v>121</v>
      </c>
      <c r="AB256" s="3"/>
      <c r="AC256" s="3"/>
      <c r="AD256" s="4"/>
      <c r="AE256" s="9" t="s">
        <v>1104</v>
      </c>
    </row>
    <row r="257" spans="1:31" ht="29" x14ac:dyDescent="0.35">
      <c r="A257" s="30" t="s">
        <v>29</v>
      </c>
      <c r="B257" s="26" t="s">
        <v>457</v>
      </c>
      <c r="C257" s="30" t="s">
        <v>80</v>
      </c>
      <c r="D257" s="60" t="s">
        <v>1105</v>
      </c>
      <c r="E257" s="50">
        <v>45658</v>
      </c>
      <c r="F257" s="26" t="s">
        <v>68</v>
      </c>
      <c r="G257" s="49" t="s">
        <v>1106</v>
      </c>
      <c r="H257" s="62">
        <v>1488454822</v>
      </c>
      <c r="I257" s="36">
        <v>282806416.17999989</v>
      </c>
      <c r="J257" s="16">
        <v>1771261238.1799998</v>
      </c>
      <c r="K257" s="52" t="s">
        <v>44</v>
      </c>
      <c r="L257" s="35">
        <v>860037707</v>
      </c>
      <c r="M257" s="26" t="s">
        <v>52</v>
      </c>
      <c r="N257" s="30" t="s">
        <v>520</v>
      </c>
      <c r="O257" s="60" t="s">
        <v>39</v>
      </c>
      <c r="P257" s="6"/>
      <c r="Q257" s="36">
        <v>1771261238.1799998</v>
      </c>
      <c r="R257" s="17">
        <v>364</v>
      </c>
      <c r="S257" s="22" t="s">
        <v>39</v>
      </c>
      <c r="T257" s="2"/>
      <c r="U257" s="28" t="s">
        <v>39</v>
      </c>
      <c r="V257" s="50">
        <v>45658</v>
      </c>
      <c r="W257" s="50">
        <v>46022</v>
      </c>
      <c r="X257" s="50">
        <v>46022</v>
      </c>
      <c r="Y257" s="54" t="s">
        <v>40</v>
      </c>
      <c r="Z257" s="29"/>
      <c r="AA257" s="28" t="s">
        <v>519</v>
      </c>
      <c r="AB257" s="3"/>
      <c r="AC257" s="3"/>
      <c r="AD257" s="4"/>
      <c r="AE257" s="7"/>
    </row>
    <row r="258" spans="1:31" ht="43.5" x14ac:dyDescent="0.35">
      <c r="A258" s="30" t="s">
        <v>29</v>
      </c>
      <c r="B258" s="26" t="s">
        <v>105</v>
      </c>
      <c r="C258" s="30" t="s">
        <v>32</v>
      </c>
      <c r="D258" s="60" t="s">
        <v>1107</v>
      </c>
      <c r="E258" s="50">
        <v>45674</v>
      </c>
      <c r="F258" s="26" t="s">
        <v>50</v>
      </c>
      <c r="G258" s="49" t="s">
        <v>1108</v>
      </c>
      <c r="H258" s="51">
        <v>15885000</v>
      </c>
      <c r="I258" s="33">
        <v>3018150</v>
      </c>
      <c r="J258" s="16">
        <v>18903150</v>
      </c>
      <c r="K258" s="52" t="s">
        <v>44</v>
      </c>
      <c r="L258" s="35">
        <v>860006812</v>
      </c>
      <c r="M258" s="26" t="s">
        <v>77</v>
      </c>
      <c r="N258" s="30" t="s">
        <v>1109</v>
      </c>
      <c r="O258" s="60" t="s">
        <v>38</v>
      </c>
      <c r="P258" s="6">
        <v>18903150</v>
      </c>
      <c r="Q258" s="36">
        <v>37806300</v>
      </c>
      <c r="R258" s="17">
        <v>348</v>
      </c>
      <c r="S258" s="22" t="s">
        <v>39</v>
      </c>
      <c r="T258" s="2"/>
      <c r="U258" s="28" t="s">
        <v>39</v>
      </c>
      <c r="V258" s="50">
        <v>45674</v>
      </c>
      <c r="W258" s="50">
        <v>46022</v>
      </c>
      <c r="X258" s="50">
        <v>46022</v>
      </c>
      <c r="Y258" s="54" t="s">
        <v>40</v>
      </c>
      <c r="Z258" s="29"/>
      <c r="AA258" s="28" t="s">
        <v>1110</v>
      </c>
      <c r="AB258" s="3"/>
      <c r="AC258" s="3"/>
      <c r="AD258" s="4"/>
      <c r="AE258" s="9" t="s">
        <v>1111</v>
      </c>
    </row>
    <row r="259" spans="1:31" ht="29" x14ac:dyDescent="0.35">
      <c r="A259" s="30" t="s">
        <v>29</v>
      </c>
      <c r="B259" s="26" t="s">
        <v>166</v>
      </c>
      <c r="C259" s="30" t="s">
        <v>32</v>
      </c>
      <c r="D259" s="60" t="s">
        <v>1112</v>
      </c>
      <c r="E259" s="50">
        <v>45680</v>
      </c>
      <c r="F259" s="26" t="s">
        <v>50</v>
      </c>
      <c r="G259" s="49" t="s">
        <v>1113</v>
      </c>
      <c r="H259" s="51">
        <v>939399553.00999999</v>
      </c>
      <c r="I259" s="33">
        <v>0</v>
      </c>
      <c r="J259" s="16">
        <v>939399553</v>
      </c>
      <c r="K259" s="52" t="s">
        <v>44</v>
      </c>
      <c r="L259" s="35">
        <v>860066942</v>
      </c>
      <c r="M259" s="26" t="s">
        <v>89</v>
      </c>
      <c r="N259" s="30" t="s">
        <v>167</v>
      </c>
      <c r="O259" s="60" t="s">
        <v>39</v>
      </c>
      <c r="P259" s="6"/>
      <c r="Q259" s="36">
        <v>939399553</v>
      </c>
      <c r="R259" s="17">
        <v>1071</v>
      </c>
      <c r="S259" s="22" t="s">
        <v>39</v>
      </c>
      <c r="T259" s="2"/>
      <c r="U259" s="28" t="s">
        <v>39</v>
      </c>
      <c r="V259" s="50">
        <v>45681</v>
      </c>
      <c r="W259" s="50">
        <v>46752</v>
      </c>
      <c r="X259" s="50">
        <v>46752</v>
      </c>
      <c r="Y259" s="54" t="s">
        <v>40</v>
      </c>
      <c r="Z259" s="29"/>
      <c r="AA259" s="28" t="s">
        <v>112</v>
      </c>
      <c r="AB259" s="3"/>
      <c r="AC259" s="3"/>
      <c r="AD259" s="4"/>
      <c r="AE259" s="9" t="s">
        <v>1114</v>
      </c>
    </row>
    <row r="260" spans="1:31" ht="43.5" x14ac:dyDescent="0.35">
      <c r="A260" s="30" t="s">
        <v>75</v>
      </c>
      <c r="B260" s="26" t="s">
        <v>543</v>
      </c>
      <c r="C260" s="30" t="s">
        <v>32</v>
      </c>
      <c r="D260" s="60" t="s">
        <v>1115</v>
      </c>
      <c r="E260" s="50">
        <v>45681</v>
      </c>
      <c r="F260" s="26" t="s">
        <v>50</v>
      </c>
      <c r="G260" s="49" t="s">
        <v>1116</v>
      </c>
      <c r="H260" s="51">
        <v>25000000</v>
      </c>
      <c r="I260" s="33">
        <v>4750000</v>
      </c>
      <c r="J260" s="16">
        <v>29750000</v>
      </c>
      <c r="K260" s="52" t="s">
        <v>44</v>
      </c>
      <c r="L260" s="35">
        <v>900115892</v>
      </c>
      <c r="M260" s="26" t="s">
        <v>146</v>
      </c>
      <c r="N260" s="30" t="s">
        <v>1117</v>
      </c>
      <c r="O260" s="60" t="s">
        <v>39</v>
      </c>
      <c r="P260" s="6"/>
      <c r="Q260" s="36">
        <v>29750000</v>
      </c>
      <c r="R260" s="17">
        <v>328</v>
      </c>
      <c r="S260" s="22" t="s">
        <v>39</v>
      </c>
      <c r="T260" s="2"/>
      <c r="U260" s="28" t="s">
        <v>39</v>
      </c>
      <c r="V260" s="50">
        <v>45694</v>
      </c>
      <c r="W260" s="50">
        <v>46022</v>
      </c>
      <c r="X260" s="50">
        <v>46022</v>
      </c>
      <c r="Y260" s="54" t="s">
        <v>40</v>
      </c>
      <c r="Z260" s="29"/>
      <c r="AA260" s="28" t="s">
        <v>545</v>
      </c>
      <c r="AB260" s="3"/>
      <c r="AC260" s="3"/>
      <c r="AD260" s="4"/>
      <c r="AE260" s="9" t="s">
        <v>1118</v>
      </c>
    </row>
    <row r="261" spans="1:31" ht="87" x14ac:dyDescent="0.35">
      <c r="A261" s="30" t="s">
        <v>84</v>
      </c>
      <c r="B261" s="26" t="s">
        <v>930</v>
      </c>
      <c r="C261" s="30" t="s">
        <v>80</v>
      </c>
      <c r="D261" s="60" t="s">
        <v>1119</v>
      </c>
      <c r="E261" s="50">
        <v>45681</v>
      </c>
      <c r="F261" s="26" t="s">
        <v>50</v>
      </c>
      <c r="G261" s="49" t="s">
        <v>1120</v>
      </c>
      <c r="H261" s="51">
        <v>2213509360</v>
      </c>
      <c r="I261" s="33">
        <v>420566778</v>
      </c>
      <c r="J261" s="16">
        <v>2634076138</v>
      </c>
      <c r="K261" s="52" t="s">
        <v>44</v>
      </c>
      <c r="L261" s="35">
        <v>901903339</v>
      </c>
      <c r="M261" s="26" t="s">
        <v>45</v>
      </c>
      <c r="N261" s="30" t="s">
        <v>1121</v>
      </c>
      <c r="O261" s="60" t="s">
        <v>39</v>
      </c>
      <c r="P261" s="6"/>
      <c r="Q261" s="36">
        <v>2634076138</v>
      </c>
      <c r="R261" s="17">
        <v>1469</v>
      </c>
      <c r="S261" s="22" t="s">
        <v>39</v>
      </c>
      <c r="T261" s="2"/>
      <c r="U261" s="28" t="s">
        <v>39</v>
      </c>
      <c r="V261" s="50">
        <v>45681</v>
      </c>
      <c r="W261" s="50">
        <v>47150</v>
      </c>
      <c r="X261" s="50">
        <v>47150</v>
      </c>
      <c r="Y261" s="54" t="s">
        <v>40</v>
      </c>
      <c r="Z261" s="29"/>
      <c r="AA261" s="28" t="s">
        <v>1122</v>
      </c>
      <c r="AB261" s="3"/>
      <c r="AC261" s="3"/>
      <c r="AD261" s="4"/>
      <c r="AE261" s="9" t="s">
        <v>1123</v>
      </c>
    </row>
    <row r="262" spans="1:31" ht="101.5" x14ac:dyDescent="0.35">
      <c r="A262" s="30" t="s">
        <v>101</v>
      </c>
      <c r="B262" s="26" t="s">
        <v>1124</v>
      </c>
      <c r="C262" s="30" t="s">
        <v>80</v>
      </c>
      <c r="D262" s="60" t="s">
        <v>1125</v>
      </c>
      <c r="E262" s="50">
        <v>45684</v>
      </c>
      <c r="F262" s="26" t="s">
        <v>178</v>
      </c>
      <c r="G262" s="49" t="s">
        <v>1126</v>
      </c>
      <c r="H262" s="51">
        <v>947700000</v>
      </c>
      <c r="I262" s="33">
        <v>222300000</v>
      </c>
      <c r="J262" s="16">
        <v>1170000000</v>
      </c>
      <c r="K262" s="52" t="s">
        <v>44</v>
      </c>
      <c r="L262" s="35">
        <v>900500876</v>
      </c>
      <c r="M262" s="26" t="s">
        <v>45</v>
      </c>
      <c r="N262" s="30" t="s">
        <v>1127</v>
      </c>
      <c r="O262" s="60" t="s">
        <v>39</v>
      </c>
      <c r="P262" s="6"/>
      <c r="Q262" s="36">
        <v>1170000000</v>
      </c>
      <c r="R262" s="17">
        <v>303</v>
      </c>
      <c r="S262" s="22" t="s">
        <v>39</v>
      </c>
      <c r="T262" s="2"/>
      <c r="U262" s="28" t="s">
        <v>39</v>
      </c>
      <c r="V262" s="50">
        <v>45698</v>
      </c>
      <c r="W262" s="50">
        <v>46001</v>
      </c>
      <c r="X262" s="50">
        <v>46001</v>
      </c>
      <c r="Y262" s="54" t="s">
        <v>40</v>
      </c>
      <c r="Z262" s="29"/>
      <c r="AA262" s="28" t="s">
        <v>83</v>
      </c>
      <c r="AB262" s="3"/>
      <c r="AC262" s="3"/>
      <c r="AD262" s="4"/>
      <c r="AE262" s="9" t="s">
        <v>1128</v>
      </c>
    </row>
    <row r="263" spans="1:31" ht="29" x14ac:dyDescent="0.35">
      <c r="A263" s="30" t="s">
        <v>75</v>
      </c>
      <c r="B263" s="26" t="s">
        <v>270</v>
      </c>
      <c r="C263" s="30" t="s">
        <v>32</v>
      </c>
      <c r="D263" s="60" t="s">
        <v>1129</v>
      </c>
      <c r="E263" s="50">
        <v>45685</v>
      </c>
      <c r="F263" s="26" t="s">
        <v>50</v>
      </c>
      <c r="G263" s="49" t="s">
        <v>1130</v>
      </c>
      <c r="H263" s="51">
        <v>25000000</v>
      </c>
      <c r="I263" s="33">
        <v>4750000</v>
      </c>
      <c r="J263" s="16">
        <v>29750000</v>
      </c>
      <c r="K263" s="52" t="s">
        <v>44</v>
      </c>
      <c r="L263" s="35">
        <v>900083625</v>
      </c>
      <c r="M263" s="26" t="s">
        <v>160</v>
      </c>
      <c r="N263" s="30" t="s">
        <v>271</v>
      </c>
      <c r="O263" s="60" t="s">
        <v>39</v>
      </c>
      <c r="P263" s="6"/>
      <c r="Q263" s="36">
        <v>29750000</v>
      </c>
      <c r="R263" s="17">
        <v>337</v>
      </c>
      <c r="S263" s="22" t="s">
        <v>39</v>
      </c>
      <c r="T263" s="2"/>
      <c r="U263" s="28" t="s">
        <v>39</v>
      </c>
      <c r="V263" s="50">
        <v>45685</v>
      </c>
      <c r="W263" s="50">
        <v>46022</v>
      </c>
      <c r="X263" s="50">
        <v>46022</v>
      </c>
      <c r="Y263" s="54" t="s">
        <v>40</v>
      </c>
      <c r="Z263" s="29"/>
      <c r="AA263" s="28" t="s">
        <v>1131</v>
      </c>
      <c r="AB263" s="3"/>
      <c r="AC263" s="3"/>
      <c r="AD263" s="4"/>
      <c r="AE263" s="9" t="s">
        <v>1132</v>
      </c>
    </row>
    <row r="264" spans="1:31" ht="43.5" x14ac:dyDescent="0.35">
      <c r="A264" s="30" t="s">
        <v>29</v>
      </c>
      <c r="B264" s="26" t="s">
        <v>105</v>
      </c>
      <c r="C264" s="30" t="s">
        <v>32</v>
      </c>
      <c r="D264" s="60" t="s">
        <v>1133</v>
      </c>
      <c r="E264" s="50">
        <v>45686</v>
      </c>
      <c r="F264" s="26" t="s">
        <v>50</v>
      </c>
      <c r="G264" s="49" t="s">
        <v>1134</v>
      </c>
      <c r="H264" s="51">
        <v>20000000</v>
      </c>
      <c r="I264" s="33">
        <v>0</v>
      </c>
      <c r="J264" s="16">
        <v>20000000</v>
      </c>
      <c r="K264" s="52" t="s">
        <v>44</v>
      </c>
      <c r="L264" s="35">
        <v>860078643</v>
      </c>
      <c r="M264" s="26" t="s">
        <v>77</v>
      </c>
      <c r="N264" s="30" t="s">
        <v>533</v>
      </c>
      <c r="O264" s="60" t="s">
        <v>38</v>
      </c>
      <c r="P264" s="6">
        <v>20000000</v>
      </c>
      <c r="Q264" s="36">
        <v>40000000</v>
      </c>
      <c r="R264" s="17">
        <v>90</v>
      </c>
      <c r="S264" s="22" t="s">
        <v>38</v>
      </c>
      <c r="T264" s="2"/>
      <c r="U264" s="28" t="s">
        <v>39</v>
      </c>
      <c r="V264" s="50">
        <v>45686</v>
      </c>
      <c r="W264" s="50">
        <v>45776</v>
      </c>
      <c r="X264" s="50">
        <v>45867</v>
      </c>
      <c r="Y264" s="54" t="s">
        <v>40</v>
      </c>
      <c r="Z264" s="29"/>
      <c r="AA264" s="28" t="s">
        <v>1135</v>
      </c>
      <c r="AB264" s="3">
        <v>0.67</v>
      </c>
      <c r="AC264" s="3">
        <v>0.48</v>
      </c>
      <c r="AD264" s="4"/>
      <c r="AE264" s="9" t="s">
        <v>1136</v>
      </c>
    </row>
    <row r="265" spans="1:31" ht="101.5" x14ac:dyDescent="0.35">
      <c r="A265" s="30" t="s">
        <v>180</v>
      </c>
      <c r="B265" s="26" t="s">
        <v>1137</v>
      </c>
      <c r="C265" s="30" t="s">
        <v>32</v>
      </c>
      <c r="D265" s="60" t="s">
        <v>1138</v>
      </c>
      <c r="E265" s="50">
        <v>45687</v>
      </c>
      <c r="F265" s="26" t="s">
        <v>50</v>
      </c>
      <c r="G265" s="49" t="s">
        <v>1139</v>
      </c>
      <c r="H265" s="51">
        <v>370845926</v>
      </c>
      <c r="I265" s="33">
        <v>22676739</v>
      </c>
      <c r="J265" s="16">
        <v>393522665</v>
      </c>
      <c r="K265" s="52" t="s">
        <v>44</v>
      </c>
      <c r="L265" s="35">
        <v>830141011</v>
      </c>
      <c r="M265" s="26" t="s">
        <v>89</v>
      </c>
      <c r="N265" s="30" t="s">
        <v>1140</v>
      </c>
      <c r="O265" s="60" t="s">
        <v>39</v>
      </c>
      <c r="P265" s="6"/>
      <c r="Q265" s="36">
        <v>393522665</v>
      </c>
      <c r="R265" s="17">
        <v>364</v>
      </c>
      <c r="S265" s="22" t="s">
        <v>39</v>
      </c>
      <c r="T265" s="2"/>
      <c r="U265" s="28" t="s">
        <v>39</v>
      </c>
      <c r="V265" s="50">
        <v>45689</v>
      </c>
      <c r="W265" s="50">
        <v>46053</v>
      </c>
      <c r="X265" s="50">
        <v>46053</v>
      </c>
      <c r="Y265" s="54" t="s">
        <v>40</v>
      </c>
      <c r="Z265" s="29"/>
      <c r="AA265" s="28" t="s">
        <v>175</v>
      </c>
      <c r="AB265" s="3"/>
      <c r="AC265" s="3"/>
      <c r="AD265" s="4"/>
      <c r="AE265" s="9" t="s">
        <v>1141</v>
      </c>
    </row>
    <row r="266" spans="1:31" ht="29" x14ac:dyDescent="0.35">
      <c r="A266" s="30" t="s">
        <v>75</v>
      </c>
      <c r="B266" s="26" t="s">
        <v>270</v>
      </c>
      <c r="C266" s="30" t="s">
        <v>32</v>
      </c>
      <c r="D266" s="60" t="s">
        <v>1142</v>
      </c>
      <c r="E266" s="50">
        <v>45687</v>
      </c>
      <c r="F266" s="26" t="s">
        <v>50</v>
      </c>
      <c r="G266" s="49" t="s">
        <v>1143</v>
      </c>
      <c r="H266" s="51">
        <v>30000000</v>
      </c>
      <c r="I266" s="33">
        <v>5700000</v>
      </c>
      <c r="J266" s="16">
        <v>35700000</v>
      </c>
      <c r="K266" s="52" t="s">
        <v>44</v>
      </c>
      <c r="L266" s="35">
        <v>890111390</v>
      </c>
      <c r="M266" s="26" t="s">
        <v>160</v>
      </c>
      <c r="N266" s="30" t="s">
        <v>1144</v>
      </c>
      <c r="O266" s="60" t="s">
        <v>39</v>
      </c>
      <c r="P266" s="6"/>
      <c r="Q266" s="36">
        <v>35700000</v>
      </c>
      <c r="R266" s="17">
        <v>335</v>
      </c>
      <c r="S266" s="22" t="s">
        <v>39</v>
      </c>
      <c r="T266" s="2"/>
      <c r="U266" s="28" t="s">
        <v>39</v>
      </c>
      <c r="V266" s="50">
        <v>45687</v>
      </c>
      <c r="W266" s="50">
        <v>46022</v>
      </c>
      <c r="X266" s="50">
        <v>46022</v>
      </c>
      <c r="Y266" s="54" t="s">
        <v>40</v>
      </c>
      <c r="Z266" s="29"/>
      <c r="AA266" s="28" t="s">
        <v>555</v>
      </c>
      <c r="AB266" s="3"/>
      <c r="AC266" s="3"/>
      <c r="AD266" s="4"/>
      <c r="AE266" s="9" t="s">
        <v>1145</v>
      </c>
    </row>
    <row r="267" spans="1:31" ht="29" x14ac:dyDescent="0.35">
      <c r="A267" s="30" t="s">
        <v>180</v>
      </c>
      <c r="B267" s="26" t="s">
        <v>567</v>
      </c>
      <c r="C267" s="30" t="s">
        <v>32</v>
      </c>
      <c r="D267" s="60" t="s">
        <v>1146</v>
      </c>
      <c r="E267" s="50">
        <v>45687</v>
      </c>
      <c r="F267" s="26" t="s">
        <v>50</v>
      </c>
      <c r="G267" s="49" t="s">
        <v>1147</v>
      </c>
      <c r="H267" s="51">
        <v>32184867</v>
      </c>
      <c r="I267" s="33">
        <v>6115125</v>
      </c>
      <c r="J267" s="16">
        <v>38299992</v>
      </c>
      <c r="K267" s="52" t="s">
        <v>44</v>
      </c>
      <c r="L267" s="35">
        <v>901011256</v>
      </c>
      <c r="M267" s="26" t="s">
        <v>96</v>
      </c>
      <c r="N267" s="30" t="s">
        <v>827</v>
      </c>
      <c r="O267" s="60" t="s">
        <v>39</v>
      </c>
      <c r="P267" s="6"/>
      <c r="Q267" s="36">
        <v>38299992</v>
      </c>
      <c r="R267" s="17">
        <v>330</v>
      </c>
      <c r="S267" s="22" t="s">
        <v>39</v>
      </c>
      <c r="T267" s="2"/>
      <c r="U267" s="28" t="s">
        <v>39</v>
      </c>
      <c r="V267" s="50">
        <v>45692</v>
      </c>
      <c r="W267" s="50">
        <v>46022</v>
      </c>
      <c r="X267" s="50">
        <v>46022</v>
      </c>
      <c r="Y267" s="54" t="s">
        <v>40</v>
      </c>
      <c r="Z267" s="29"/>
      <c r="AA267" s="28" t="s">
        <v>83</v>
      </c>
      <c r="AB267" s="3"/>
      <c r="AC267" s="3"/>
      <c r="AD267" s="4"/>
      <c r="AE267" s="9" t="s">
        <v>1148</v>
      </c>
    </row>
    <row r="268" spans="1:31" ht="43.5" x14ac:dyDescent="0.35">
      <c r="A268" s="30" t="s">
        <v>29</v>
      </c>
      <c r="B268" s="26" t="s">
        <v>457</v>
      </c>
      <c r="C268" s="30" t="s">
        <v>32</v>
      </c>
      <c r="D268" s="60" t="s">
        <v>1149</v>
      </c>
      <c r="E268" s="50">
        <v>45687</v>
      </c>
      <c r="F268" s="26" t="s">
        <v>158</v>
      </c>
      <c r="G268" s="49" t="s">
        <v>1150</v>
      </c>
      <c r="H268" s="62">
        <v>53308758.009999998</v>
      </c>
      <c r="I268" s="36">
        <v>10128663</v>
      </c>
      <c r="J268" s="16">
        <v>63437421</v>
      </c>
      <c r="K268" s="52" t="s">
        <v>44</v>
      </c>
      <c r="L268" s="35">
        <v>900129621</v>
      </c>
      <c r="M268" s="26" t="s">
        <v>96</v>
      </c>
      <c r="N268" s="30" t="s">
        <v>1151</v>
      </c>
      <c r="O268" s="60" t="s">
        <v>39</v>
      </c>
      <c r="P268" s="6"/>
      <c r="Q268" s="36">
        <v>63437421</v>
      </c>
      <c r="R268" s="17">
        <v>1033</v>
      </c>
      <c r="S268" s="22" t="s">
        <v>39</v>
      </c>
      <c r="T268" s="2"/>
      <c r="U268" s="28" t="s">
        <v>39</v>
      </c>
      <c r="V268" s="50">
        <v>45719</v>
      </c>
      <c r="W268" s="50">
        <v>46752</v>
      </c>
      <c r="X268" s="50">
        <v>46752</v>
      </c>
      <c r="Y268" s="54" t="s">
        <v>40</v>
      </c>
      <c r="Z268" s="29"/>
      <c r="AA268" s="28" t="s">
        <v>982</v>
      </c>
      <c r="AB268" s="3"/>
      <c r="AC268" s="3"/>
      <c r="AD268" s="4"/>
      <c r="AE268" s="9" t="s">
        <v>1152</v>
      </c>
    </row>
    <row r="269" spans="1:31" ht="29" x14ac:dyDescent="0.35">
      <c r="A269" s="30" t="s">
        <v>29</v>
      </c>
      <c r="B269" s="26" t="s">
        <v>197</v>
      </c>
      <c r="C269" s="30" t="s">
        <v>32</v>
      </c>
      <c r="D269" s="60" t="s">
        <v>1153</v>
      </c>
      <c r="E269" s="50">
        <v>45687</v>
      </c>
      <c r="F269" s="26" t="s">
        <v>50</v>
      </c>
      <c r="G269" s="49" t="s">
        <v>1154</v>
      </c>
      <c r="H269" s="51">
        <v>64460000</v>
      </c>
      <c r="I269" s="33">
        <v>0</v>
      </c>
      <c r="J269" s="16">
        <v>64460000</v>
      </c>
      <c r="K269" s="52" t="s">
        <v>36</v>
      </c>
      <c r="L269" s="35">
        <v>1033688031</v>
      </c>
      <c r="M269" s="26"/>
      <c r="N269" s="30" t="s">
        <v>485</v>
      </c>
      <c r="O269" s="60" t="s">
        <v>39</v>
      </c>
      <c r="P269" s="6"/>
      <c r="Q269" s="36">
        <v>64460000</v>
      </c>
      <c r="R269" s="17">
        <v>333</v>
      </c>
      <c r="S269" s="22" t="s">
        <v>39</v>
      </c>
      <c r="T269" s="2"/>
      <c r="U269" s="28" t="s">
        <v>39</v>
      </c>
      <c r="V269" s="50">
        <v>45689</v>
      </c>
      <c r="W269" s="50">
        <v>46022</v>
      </c>
      <c r="X269" s="50">
        <v>46022</v>
      </c>
      <c r="Y269" s="54" t="s">
        <v>40</v>
      </c>
      <c r="Z269" s="29"/>
      <c r="AA269" s="28" t="s">
        <v>83</v>
      </c>
      <c r="AB269" s="3"/>
      <c r="AC269" s="3"/>
      <c r="AD269" s="4"/>
      <c r="AE269" s="9" t="s">
        <v>1155</v>
      </c>
    </row>
    <row r="270" spans="1:31" ht="43.5" x14ac:dyDescent="0.35">
      <c r="A270" s="30" t="s">
        <v>29</v>
      </c>
      <c r="B270" s="26" t="s">
        <v>457</v>
      </c>
      <c r="C270" s="30" t="s">
        <v>32</v>
      </c>
      <c r="D270" s="60" t="s">
        <v>1156</v>
      </c>
      <c r="E270" s="50">
        <v>45714</v>
      </c>
      <c r="F270" s="26" t="s">
        <v>158</v>
      </c>
      <c r="G270" s="49" t="s">
        <v>1157</v>
      </c>
      <c r="H270" s="62">
        <v>23913400.010000002</v>
      </c>
      <c r="I270" s="36">
        <v>4543546</v>
      </c>
      <c r="J270" s="16">
        <v>28456946</v>
      </c>
      <c r="K270" s="52" t="s">
        <v>44</v>
      </c>
      <c r="L270" s="35">
        <v>800043857</v>
      </c>
      <c r="M270" s="26" t="s">
        <v>77</v>
      </c>
      <c r="N270" s="30" t="s">
        <v>699</v>
      </c>
      <c r="O270" s="60" t="s">
        <v>39</v>
      </c>
      <c r="P270" s="6"/>
      <c r="Q270" s="36">
        <v>28456946</v>
      </c>
      <c r="R270" s="17">
        <v>650</v>
      </c>
      <c r="S270" s="22" t="s">
        <v>39</v>
      </c>
      <c r="T270" s="2"/>
      <c r="U270" s="28" t="s">
        <v>39</v>
      </c>
      <c r="V270" s="50">
        <v>45737</v>
      </c>
      <c r="W270" s="50">
        <v>46387</v>
      </c>
      <c r="X270" s="50">
        <v>46387</v>
      </c>
      <c r="Y270" s="54" t="s">
        <v>40</v>
      </c>
      <c r="Z270" s="29"/>
      <c r="AA270" s="28" t="s">
        <v>982</v>
      </c>
      <c r="AB270" s="3"/>
      <c r="AC270" s="3"/>
      <c r="AD270" s="4"/>
      <c r="AE270" s="7"/>
    </row>
    <row r="271" spans="1:31" ht="43.5" x14ac:dyDescent="0.35">
      <c r="A271" s="30" t="s">
        <v>75</v>
      </c>
      <c r="B271" s="26" t="s">
        <v>543</v>
      </c>
      <c r="C271" s="30" t="s">
        <v>32</v>
      </c>
      <c r="D271" s="60" t="s">
        <v>1158</v>
      </c>
      <c r="E271" s="50">
        <v>45694</v>
      </c>
      <c r="F271" s="26" t="s">
        <v>50</v>
      </c>
      <c r="G271" s="49" t="s">
        <v>1159</v>
      </c>
      <c r="H271" s="51">
        <v>40000000</v>
      </c>
      <c r="I271" s="33">
        <v>7600000</v>
      </c>
      <c r="J271" s="16">
        <v>47600000</v>
      </c>
      <c r="K271" s="52" t="s">
        <v>44</v>
      </c>
      <c r="L271" s="35">
        <v>830038753</v>
      </c>
      <c r="M271" s="26" t="s">
        <v>160</v>
      </c>
      <c r="N271" s="30" t="s">
        <v>588</v>
      </c>
      <c r="O271" s="60" t="s">
        <v>39</v>
      </c>
      <c r="P271" s="6"/>
      <c r="Q271" s="36">
        <v>47600000</v>
      </c>
      <c r="R271" s="17">
        <v>324</v>
      </c>
      <c r="S271" s="22" t="s">
        <v>39</v>
      </c>
      <c r="T271" s="2"/>
      <c r="U271" s="28" t="s">
        <v>39</v>
      </c>
      <c r="V271" s="50">
        <v>45698</v>
      </c>
      <c r="W271" s="50">
        <v>46022</v>
      </c>
      <c r="X271" s="50">
        <v>46022</v>
      </c>
      <c r="Y271" s="54" t="s">
        <v>40</v>
      </c>
      <c r="Z271" s="29"/>
      <c r="AA271" s="28" t="s">
        <v>545</v>
      </c>
      <c r="AB271" s="3"/>
      <c r="AC271" s="3"/>
      <c r="AD271" s="4"/>
      <c r="AE271" s="9" t="s">
        <v>1160</v>
      </c>
    </row>
    <row r="272" spans="1:31" ht="29" x14ac:dyDescent="0.35">
      <c r="A272" s="30" t="s">
        <v>65</v>
      </c>
      <c r="B272" s="26" t="s">
        <v>1161</v>
      </c>
      <c r="C272" s="30" t="s">
        <v>568</v>
      </c>
      <c r="D272" s="60" t="s">
        <v>1162</v>
      </c>
      <c r="E272" s="50">
        <v>45695</v>
      </c>
      <c r="F272" s="26" t="s">
        <v>50</v>
      </c>
      <c r="G272" s="49" t="s">
        <v>1163</v>
      </c>
      <c r="H272" s="51">
        <v>1253782</v>
      </c>
      <c r="I272" s="33">
        <v>238218</v>
      </c>
      <c r="J272" s="16">
        <v>1492000</v>
      </c>
      <c r="K272" s="52" t="s">
        <v>44</v>
      </c>
      <c r="L272" s="35">
        <v>900565863</v>
      </c>
      <c r="M272" s="26" t="s">
        <v>52</v>
      </c>
      <c r="N272" s="30" t="s">
        <v>564</v>
      </c>
      <c r="O272" s="60" t="s">
        <v>39</v>
      </c>
      <c r="P272" s="6"/>
      <c r="Q272" s="36">
        <v>1492000</v>
      </c>
      <c r="R272" s="17">
        <v>365</v>
      </c>
      <c r="S272" s="22" t="s">
        <v>39</v>
      </c>
      <c r="T272" s="2"/>
      <c r="U272" s="28" t="s">
        <v>39</v>
      </c>
      <c r="V272" s="50">
        <v>45702</v>
      </c>
      <c r="W272" s="50">
        <v>46067</v>
      </c>
      <c r="X272" s="50">
        <v>46067</v>
      </c>
      <c r="Y272" s="54" t="s">
        <v>40</v>
      </c>
      <c r="Z272" s="29"/>
      <c r="AA272" s="28" t="s">
        <v>225</v>
      </c>
      <c r="AB272" s="3"/>
      <c r="AC272" s="3"/>
      <c r="AD272" s="4"/>
      <c r="AE272" s="7"/>
    </row>
    <row r="273" spans="1:31" ht="43.5" x14ac:dyDescent="0.35">
      <c r="A273" s="30" t="s">
        <v>29</v>
      </c>
      <c r="B273" s="26" t="s">
        <v>105</v>
      </c>
      <c r="C273" s="30" t="s">
        <v>32</v>
      </c>
      <c r="D273" s="60" t="s">
        <v>1164</v>
      </c>
      <c r="E273" s="50">
        <v>45695</v>
      </c>
      <c r="F273" s="26" t="s">
        <v>50</v>
      </c>
      <c r="G273" s="49" t="s">
        <v>1165</v>
      </c>
      <c r="H273" s="51">
        <v>131000000</v>
      </c>
      <c r="I273" s="33">
        <v>24890000</v>
      </c>
      <c r="J273" s="16">
        <v>155890000</v>
      </c>
      <c r="K273" s="52" t="s">
        <v>44</v>
      </c>
      <c r="L273" s="35">
        <v>830104010</v>
      </c>
      <c r="M273" s="26" t="s">
        <v>146</v>
      </c>
      <c r="N273" s="30" t="s">
        <v>580</v>
      </c>
      <c r="O273" s="60" t="s">
        <v>39</v>
      </c>
      <c r="P273" s="6"/>
      <c r="Q273" s="36">
        <v>155890000</v>
      </c>
      <c r="R273" s="17">
        <v>327</v>
      </c>
      <c r="S273" s="22" t="s">
        <v>39</v>
      </c>
      <c r="T273" s="2"/>
      <c r="U273" s="28" t="s">
        <v>39</v>
      </c>
      <c r="V273" s="50">
        <v>45695</v>
      </c>
      <c r="W273" s="50">
        <v>46022</v>
      </c>
      <c r="X273" s="50">
        <v>46022</v>
      </c>
      <c r="Y273" s="54" t="s">
        <v>40</v>
      </c>
      <c r="Z273" s="29"/>
      <c r="AA273" s="28" t="s">
        <v>1110</v>
      </c>
      <c r="AB273" s="3"/>
      <c r="AC273" s="3"/>
      <c r="AD273" s="4"/>
      <c r="AE273" s="9" t="s">
        <v>1166</v>
      </c>
    </row>
    <row r="274" spans="1:31" ht="29" x14ac:dyDescent="0.35">
      <c r="A274" s="30" t="s">
        <v>65</v>
      </c>
      <c r="B274" s="26" t="s">
        <v>509</v>
      </c>
      <c r="C274" s="30" t="s">
        <v>32</v>
      </c>
      <c r="D274" s="60" t="s">
        <v>1167</v>
      </c>
      <c r="E274" s="50">
        <v>45701</v>
      </c>
      <c r="F274" s="26" t="s">
        <v>50</v>
      </c>
      <c r="G274" s="49" t="s">
        <v>1168</v>
      </c>
      <c r="H274" s="51">
        <v>26657683</v>
      </c>
      <c r="I274" s="33">
        <v>4442426</v>
      </c>
      <c r="J274" s="16">
        <v>31100109</v>
      </c>
      <c r="K274" s="52" t="s">
        <v>44</v>
      </c>
      <c r="L274" s="35">
        <v>900377109</v>
      </c>
      <c r="M274" s="26" t="s">
        <v>89</v>
      </c>
      <c r="N274" s="30" t="s">
        <v>510</v>
      </c>
      <c r="O274" s="60" t="s">
        <v>39</v>
      </c>
      <c r="P274" s="6"/>
      <c r="Q274" s="36">
        <v>31100109</v>
      </c>
      <c r="R274" s="17">
        <v>334</v>
      </c>
      <c r="S274" s="22" t="s">
        <v>39</v>
      </c>
      <c r="T274" s="2"/>
      <c r="U274" s="28" t="s">
        <v>39</v>
      </c>
      <c r="V274" s="50">
        <v>45701</v>
      </c>
      <c r="W274" s="50">
        <v>46035</v>
      </c>
      <c r="X274" s="50">
        <v>46035</v>
      </c>
      <c r="Y274" s="54" t="s">
        <v>40</v>
      </c>
      <c r="Z274" s="29"/>
      <c r="AA274" s="28" t="s">
        <v>1169</v>
      </c>
      <c r="AB274" s="3"/>
      <c r="AC274" s="3"/>
      <c r="AD274" s="4"/>
      <c r="AE274" s="9" t="s">
        <v>1170</v>
      </c>
    </row>
    <row r="275" spans="1:31" ht="43.5" x14ac:dyDescent="0.35">
      <c r="A275" s="30" t="s">
        <v>84</v>
      </c>
      <c r="B275" s="26" t="s">
        <v>930</v>
      </c>
      <c r="C275" s="30" t="s">
        <v>32</v>
      </c>
      <c r="D275" s="60" t="s">
        <v>1171</v>
      </c>
      <c r="E275" s="50">
        <v>45698</v>
      </c>
      <c r="F275" s="26" t="s">
        <v>158</v>
      </c>
      <c r="G275" s="49" t="s">
        <v>1172</v>
      </c>
      <c r="H275" s="51">
        <v>246477927.00999999</v>
      </c>
      <c r="I275" s="33">
        <v>46830806</v>
      </c>
      <c r="J275" s="16">
        <v>293308733.00999999</v>
      </c>
      <c r="K275" s="52" t="s">
        <v>44</v>
      </c>
      <c r="L275" s="35">
        <v>830068179</v>
      </c>
      <c r="M275" s="26" t="s">
        <v>160</v>
      </c>
      <c r="N275" s="30" t="s">
        <v>1173</v>
      </c>
      <c r="O275" s="60" t="s">
        <v>39</v>
      </c>
      <c r="P275" s="6"/>
      <c r="Q275" s="36">
        <v>293308733.00999999</v>
      </c>
      <c r="R275" s="17">
        <v>1095</v>
      </c>
      <c r="S275" s="22" t="s">
        <v>39</v>
      </c>
      <c r="T275" s="2"/>
      <c r="U275" s="28" t="s">
        <v>39</v>
      </c>
      <c r="V275" s="50">
        <v>45698</v>
      </c>
      <c r="W275" s="50">
        <v>46793</v>
      </c>
      <c r="X275" s="50">
        <v>46793</v>
      </c>
      <c r="Y275" s="54" t="s">
        <v>40</v>
      </c>
      <c r="Z275" s="29"/>
      <c r="AA275" s="28" t="s">
        <v>220</v>
      </c>
      <c r="AB275" s="3"/>
      <c r="AC275" s="3"/>
      <c r="AD275" s="4"/>
      <c r="AE275" s="9" t="s">
        <v>1174</v>
      </c>
    </row>
    <row r="276" spans="1:31" ht="43.5" x14ac:dyDescent="0.35">
      <c r="A276" s="30" t="s">
        <v>75</v>
      </c>
      <c r="B276" s="26" t="s">
        <v>543</v>
      </c>
      <c r="C276" s="30" t="s">
        <v>32</v>
      </c>
      <c r="D276" s="60" t="s">
        <v>1175</v>
      </c>
      <c r="E276" s="50">
        <v>45702</v>
      </c>
      <c r="F276" s="26" t="s">
        <v>50</v>
      </c>
      <c r="G276" s="49" t="s">
        <v>1116</v>
      </c>
      <c r="H276" s="51">
        <v>151386032</v>
      </c>
      <c r="I276" s="33">
        <v>28763346</v>
      </c>
      <c r="J276" s="16">
        <v>180149378</v>
      </c>
      <c r="K276" s="52" t="s">
        <v>44</v>
      </c>
      <c r="L276" s="35">
        <v>900474600</v>
      </c>
      <c r="M276" s="26" t="s">
        <v>99</v>
      </c>
      <c r="N276" s="30" t="s">
        <v>1176</v>
      </c>
      <c r="O276" s="60" t="s">
        <v>39</v>
      </c>
      <c r="P276" s="6"/>
      <c r="Q276" s="36">
        <v>180149378</v>
      </c>
      <c r="R276" s="17">
        <v>308</v>
      </c>
      <c r="S276" s="22" t="s">
        <v>39</v>
      </c>
      <c r="T276" s="2"/>
      <c r="U276" s="28" t="s">
        <v>39</v>
      </c>
      <c r="V276" s="50">
        <v>45714</v>
      </c>
      <c r="W276" s="50">
        <v>46022</v>
      </c>
      <c r="X276" s="50">
        <v>46022</v>
      </c>
      <c r="Y276" s="54" t="s">
        <v>40</v>
      </c>
      <c r="Z276" s="29"/>
      <c r="AA276" s="28" t="s">
        <v>1177</v>
      </c>
      <c r="AB276" s="3"/>
      <c r="AC276" s="3"/>
      <c r="AD276" s="4"/>
      <c r="AE276" s="7"/>
    </row>
    <row r="277" spans="1:31" ht="29" x14ac:dyDescent="0.35">
      <c r="A277" s="30" t="s">
        <v>101</v>
      </c>
      <c r="B277" s="26" t="s">
        <v>149</v>
      </c>
      <c r="C277" s="30" t="s">
        <v>32</v>
      </c>
      <c r="D277" s="60" t="s">
        <v>1178</v>
      </c>
      <c r="E277" s="50">
        <v>45705</v>
      </c>
      <c r="F277" s="26" t="s">
        <v>50</v>
      </c>
      <c r="G277" s="49" t="s">
        <v>1179</v>
      </c>
      <c r="H277" s="51">
        <v>40000000</v>
      </c>
      <c r="I277" s="33">
        <v>0</v>
      </c>
      <c r="J277" s="16">
        <v>40000000</v>
      </c>
      <c r="K277" s="52" t="s">
        <v>36</v>
      </c>
      <c r="L277" s="35">
        <v>50937514</v>
      </c>
      <c r="M277" s="26"/>
      <c r="N277" s="30" t="s">
        <v>1180</v>
      </c>
      <c r="O277" s="60" t="s">
        <v>39</v>
      </c>
      <c r="P277" s="6"/>
      <c r="Q277" s="36">
        <v>40000000</v>
      </c>
      <c r="R277" s="17">
        <v>150</v>
      </c>
      <c r="S277" s="22" t="s">
        <v>39</v>
      </c>
      <c r="T277" s="2"/>
      <c r="U277" s="28" t="s">
        <v>39</v>
      </c>
      <c r="V277" s="50">
        <v>45707</v>
      </c>
      <c r="W277" s="50">
        <v>45857</v>
      </c>
      <c r="X277" s="50">
        <v>45857</v>
      </c>
      <c r="Y277" s="54" t="s">
        <v>40</v>
      </c>
      <c r="Z277" s="29"/>
      <c r="AA277" s="28" t="s">
        <v>83</v>
      </c>
      <c r="AB277" s="3"/>
      <c r="AC277" s="3"/>
      <c r="AD277" s="4"/>
      <c r="AE277" s="9" t="s">
        <v>1181</v>
      </c>
    </row>
    <row r="278" spans="1:31" ht="58" x14ac:dyDescent="0.35">
      <c r="A278" s="30" t="s">
        <v>75</v>
      </c>
      <c r="B278" s="26" t="s">
        <v>543</v>
      </c>
      <c r="C278" s="30" t="s">
        <v>32</v>
      </c>
      <c r="D278" s="60" t="s">
        <v>1182</v>
      </c>
      <c r="E278" s="50">
        <v>45705</v>
      </c>
      <c r="F278" s="26" t="s">
        <v>50</v>
      </c>
      <c r="G278" s="49" t="s">
        <v>1116</v>
      </c>
      <c r="H278" s="51">
        <v>129095000</v>
      </c>
      <c r="I278" s="33">
        <v>24528050</v>
      </c>
      <c r="J278" s="16">
        <v>153623050</v>
      </c>
      <c r="K278" s="52" t="s">
        <v>44</v>
      </c>
      <c r="L278" s="35">
        <v>901046977</v>
      </c>
      <c r="M278" s="26" t="s">
        <v>89</v>
      </c>
      <c r="N278" s="30" t="s">
        <v>1183</v>
      </c>
      <c r="O278" s="60" t="s">
        <v>39</v>
      </c>
      <c r="P278" s="6"/>
      <c r="Q278" s="36">
        <v>153623050</v>
      </c>
      <c r="R278" s="17">
        <v>308</v>
      </c>
      <c r="S278" s="22" t="s">
        <v>39</v>
      </c>
      <c r="T278" s="2"/>
      <c r="U278" s="28" t="s">
        <v>39</v>
      </c>
      <c r="V278" s="50">
        <v>45714</v>
      </c>
      <c r="W278" s="50">
        <v>46022</v>
      </c>
      <c r="X278" s="50">
        <v>46022</v>
      </c>
      <c r="Y278" s="54" t="s">
        <v>40</v>
      </c>
      <c r="Z278" s="29"/>
      <c r="AA278" s="28" t="s">
        <v>1184</v>
      </c>
      <c r="AB278" s="3"/>
      <c r="AC278" s="3"/>
      <c r="AD278" s="4"/>
      <c r="AE278" s="9" t="s">
        <v>1185</v>
      </c>
    </row>
    <row r="279" spans="1:31" ht="43.5" x14ac:dyDescent="0.35">
      <c r="A279" s="30" t="s">
        <v>75</v>
      </c>
      <c r="B279" s="26" t="s">
        <v>543</v>
      </c>
      <c r="C279" s="30" t="s">
        <v>32</v>
      </c>
      <c r="D279" s="60" t="s">
        <v>1186</v>
      </c>
      <c r="E279" s="50">
        <v>45706</v>
      </c>
      <c r="F279" s="26" t="s">
        <v>50</v>
      </c>
      <c r="G279" s="49" t="s">
        <v>1116</v>
      </c>
      <c r="H279" s="51">
        <v>201386032</v>
      </c>
      <c r="I279" s="33">
        <v>38263346</v>
      </c>
      <c r="J279" s="16">
        <v>239649378</v>
      </c>
      <c r="K279" s="52" t="s">
        <v>44</v>
      </c>
      <c r="L279" s="35">
        <v>830021370</v>
      </c>
      <c r="M279" s="26" t="s">
        <v>77</v>
      </c>
      <c r="N279" s="30" t="s">
        <v>544</v>
      </c>
      <c r="O279" s="60" t="s">
        <v>39</v>
      </c>
      <c r="P279" s="6"/>
      <c r="Q279" s="36">
        <v>239649378</v>
      </c>
      <c r="R279" s="17">
        <v>307</v>
      </c>
      <c r="S279" s="22" t="s">
        <v>39</v>
      </c>
      <c r="T279" s="2"/>
      <c r="U279" s="28" t="s">
        <v>39</v>
      </c>
      <c r="V279" s="50">
        <v>45715</v>
      </c>
      <c r="W279" s="50">
        <v>46022</v>
      </c>
      <c r="X279" s="50">
        <v>46022</v>
      </c>
      <c r="Y279" s="54" t="s">
        <v>40</v>
      </c>
      <c r="Z279" s="29"/>
      <c r="AA279" s="28" t="s">
        <v>1131</v>
      </c>
      <c r="AB279" s="3"/>
      <c r="AC279" s="3"/>
      <c r="AD279" s="4"/>
      <c r="AE279" s="9" t="s">
        <v>1181</v>
      </c>
    </row>
    <row r="280" spans="1:31" ht="29" x14ac:dyDescent="0.35">
      <c r="A280" s="30" t="s">
        <v>29</v>
      </c>
      <c r="B280" s="26" t="s">
        <v>457</v>
      </c>
      <c r="C280" s="30" t="s">
        <v>32</v>
      </c>
      <c r="D280" s="60" t="s">
        <v>1187</v>
      </c>
      <c r="E280" s="50">
        <v>45705</v>
      </c>
      <c r="F280" s="26" t="s">
        <v>50</v>
      </c>
      <c r="G280" s="49" t="s">
        <v>1188</v>
      </c>
      <c r="H280" s="62">
        <v>58145085</v>
      </c>
      <c r="I280" s="36">
        <v>11047566</v>
      </c>
      <c r="J280" s="16">
        <v>69192651</v>
      </c>
      <c r="K280" s="52" t="s">
        <v>44</v>
      </c>
      <c r="L280" s="35">
        <v>800000457</v>
      </c>
      <c r="M280" s="26" t="s">
        <v>96</v>
      </c>
      <c r="N280" s="30" t="s">
        <v>306</v>
      </c>
      <c r="O280" s="60" t="s">
        <v>39</v>
      </c>
      <c r="P280" s="6"/>
      <c r="Q280" s="36">
        <v>69192651</v>
      </c>
      <c r="R280" s="17">
        <v>1047</v>
      </c>
      <c r="S280" s="22" t="s">
        <v>39</v>
      </c>
      <c r="T280" s="2"/>
      <c r="U280" s="28" t="s">
        <v>39</v>
      </c>
      <c r="V280" s="50">
        <v>45705</v>
      </c>
      <c r="W280" s="50">
        <v>46752</v>
      </c>
      <c r="X280" s="50">
        <v>46752</v>
      </c>
      <c r="Y280" s="54" t="s">
        <v>40</v>
      </c>
      <c r="Z280" s="29"/>
      <c r="AA280" s="28" t="s">
        <v>225</v>
      </c>
      <c r="AB280" s="3"/>
      <c r="AC280" s="3"/>
      <c r="AD280" s="4"/>
      <c r="AE280" s="9" t="s">
        <v>1189</v>
      </c>
    </row>
    <row r="281" spans="1:31" ht="43.5" x14ac:dyDescent="0.35">
      <c r="A281" s="30" t="s">
        <v>75</v>
      </c>
      <c r="B281" s="26" t="s">
        <v>543</v>
      </c>
      <c r="C281" s="30" t="s">
        <v>32</v>
      </c>
      <c r="D281" s="60" t="s">
        <v>1190</v>
      </c>
      <c r="E281" s="50">
        <v>45706</v>
      </c>
      <c r="F281" s="26" t="s">
        <v>50</v>
      </c>
      <c r="G281" s="49" t="s">
        <v>1116</v>
      </c>
      <c r="H281" s="51">
        <v>195595000</v>
      </c>
      <c r="I281" s="33">
        <v>37163050</v>
      </c>
      <c r="J281" s="16">
        <v>232758050</v>
      </c>
      <c r="K281" s="52" t="s">
        <v>44</v>
      </c>
      <c r="L281" s="35">
        <v>830500635</v>
      </c>
      <c r="M281" s="26" t="s">
        <v>160</v>
      </c>
      <c r="N281" s="30" t="s">
        <v>1191</v>
      </c>
      <c r="O281" s="60" t="s">
        <v>39</v>
      </c>
      <c r="P281" s="6"/>
      <c r="Q281" s="36">
        <v>232758050</v>
      </c>
      <c r="R281" s="17">
        <v>308</v>
      </c>
      <c r="S281" s="22" t="s">
        <v>39</v>
      </c>
      <c r="T281" s="2"/>
      <c r="U281" s="28" t="s">
        <v>39</v>
      </c>
      <c r="V281" s="50">
        <v>45714</v>
      </c>
      <c r="W281" s="50">
        <v>46022</v>
      </c>
      <c r="X281" s="50">
        <v>46022</v>
      </c>
      <c r="Y281" s="54" t="s">
        <v>40</v>
      </c>
      <c r="Z281" s="29"/>
      <c r="AA281" s="28" t="s">
        <v>1192</v>
      </c>
      <c r="AB281" s="3"/>
      <c r="AC281" s="3"/>
      <c r="AD281" s="4"/>
      <c r="AE281" s="9" t="s">
        <v>1193</v>
      </c>
    </row>
    <row r="282" spans="1:31" ht="29" x14ac:dyDescent="0.35">
      <c r="A282" s="30" t="s">
        <v>208</v>
      </c>
      <c r="B282" s="26" t="s">
        <v>522</v>
      </c>
      <c r="C282" s="30" t="s">
        <v>32</v>
      </c>
      <c r="D282" s="60" t="s">
        <v>1194</v>
      </c>
      <c r="E282" s="50">
        <v>45708</v>
      </c>
      <c r="F282" s="26" t="s">
        <v>50</v>
      </c>
      <c r="G282" s="49" t="s">
        <v>1195</v>
      </c>
      <c r="H282" s="51">
        <v>26892485</v>
      </c>
      <c r="I282" s="33">
        <v>5109572</v>
      </c>
      <c r="J282" s="16">
        <v>32002057</v>
      </c>
      <c r="K282" s="52" t="s">
        <v>36</v>
      </c>
      <c r="L282" s="35">
        <v>19342114</v>
      </c>
      <c r="M282" s="26"/>
      <c r="N282" s="30" t="s">
        <v>1196</v>
      </c>
      <c r="O282" s="60" t="s">
        <v>39</v>
      </c>
      <c r="P282" s="6"/>
      <c r="Q282" s="36">
        <v>32002057</v>
      </c>
      <c r="R282" s="17">
        <v>313</v>
      </c>
      <c r="S282" s="22" t="s">
        <v>39</v>
      </c>
      <c r="T282" s="2"/>
      <c r="U282" s="28" t="s">
        <v>39</v>
      </c>
      <c r="V282" s="50">
        <v>45709</v>
      </c>
      <c r="W282" s="50">
        <v>46022</v>
      </c>
      <c r="X282" s="50">
        <v>46022</v>
      </c>
      <c r="Y282" s="54" t="s">
        <v>40</v>
      </c>
      <c r="Z282" s="29"/>
      <c r="AA282" s="28" t="s">
        <v>83</v>
      </c>
      <c r="AB282" s="3"/>
      <c r="AC282" s="3"/>
      <c r="AD282" s="4"/>
      <c r="AE282" s="9" t="s">
        <v>1197</v>
      </c>
    </row>
    <row r="283" spans="1:31" ht="29" x14ac:dyDescent="0.35">
      <c r="A283" s="30" t="s">
        <v>29</v>
      </c>
      <c r="B283" s="26" t="s">
        <v>457</v>
      </c>
      <c r="C283" s="30" t="s">
        <v>568</v>
      </c>
      <c r="D283" s="60" t="s">
        <v>1198</v>
      </c>
      <c r="E283" s="50">
        <v>45713</v>
      </c>
      <c r="F283" s="26" t="s">
        <v>50</v>
      </c>
      <c r="G283" s="49" t="s">
        <v>1199</v>
      </c>
      <c r="H283" s="62">
        <v>5139200</v>
      </c>
      <c r="I283" s="36">
        <v>976448</v>
      </c>
      <c r="J283" s="16">
        <v>6115648</v>
      </c>
      <c r="K283" s="52" t="s">
        <v>44</v>
      </c>
      <c r="L283" s="35">
        <v>800099308</v>
      </c>
      <c r="M283" s="26" t="s">
        <v>73</v>
      </c>
      <c r="N283" s="30" t="s">
        <v>294</v>
      </c>
      <c r="O283" s="60" t="s">
        <v>39</v>
      </c>
      <c r="P283" s="6"/>
      <c r="Q283" s="36">
        <v>6115648</v>
      </c>
      <c r="R283" s="17">
        <v>30</v>
      </c>
      <c r="S283" s="22" t="s">
        <v>39</v>
      </c>
      <c r="T283" s="2"/>
      <c r="U283" s="22" t="s">
        <v>39</v>
      </c>
      <c r="V283" s="50">
        <v>45713</v>
      </c>
      <c r="W283" s="50">
        <v>45743</v>
      </c>
      <c r="X283" s="50">
        <v>45743</v>
      </c>
      <c r="Y283" s="54" t="s">
        <v>1558</v>
      </c>
      <c r="Z283" s="29"/>
      <c r="AA283" s="28" t="s">
        <v>100</v>
      </c>
      <c r="AB283" s="3"/>
      <c r="AC283" s="3"/>
      <c r="AD283" s="4"/>
      <c r="AE283" s="9" t="s">
        <v>1200</v>
      </c>
    </row>
    <row r="284" spans="1:31" ht="29" x14ac:dyDescent="0.35">
      <c r="A284" s="30" t="s">
        <v>101</v>
      </c>
      <c r="B284" s="26" t="s">
        <v>149</v>
      </c>
      <c r="C284" s="30" t="s">
        <v>32</v>
      </c>
      <c r="D284" s="60" t="s">
        <v>1201</v>
      </c>
      <c r="E284" s="50">
        <v>45714</v>
      </c>
      <c r="F284" s="26" t="s">
        <v>50</v>
      </c>
      <c r="G284" s="49" t="s">
        <v>1202</v>
      </c>
      <c r="H284" s="51">
        <v>40000000</v>
      </c>
      <c r="I284" s="33">
        <v>0</v>
      </c>
      <c r="J284" s="16">
        <v>40000000</v>
      </c>
      <c r="K284" s="52" t="s">
        <v>36</v>
      </c>
      <c r="L284" s="35">
        <v>79882503</v>
      </c>
      <c r="M284" s="26"/>
      <c r="N284" s="30" t="s">
        <v>581</v>
      </c>
      <c r="O284" s="60" t="s">
        <v>39</v>
      </c>
      <c r="P284" s="6"/>
      <c r="Q284" s="36">
        <v>40000000</v>
      </c>
      <c r="R284" s="17">
        <v>153</v>
      </c>
      <c r="S284" s="22" t="s">
        <v>39</v>
      </c>
      <c r="T284" s="2"/>
      <c r="U284" s="28" t="s">
        <v>39</v>
      </c>
      <c r="V284" s="50">
        <v>45719</v>
      </c>
      <c r="W284" s="50">
        <v>45872</v>
      </c>
      <c r="X284" s="50">
        <v>45872</v>
      </c>
      <c r="Y284" s="54" t="s">
        <v>40</v>
      </c>
      <c r="Z284" s="29"/>
      <c r="AA284" s="28" t="s">
        <v>83</v>
      </c>
      <c r="AB284" s="3"/>
      <c r="AC284" s="3"/>
      <c r="AD284" s="4"/>
      <c r="AE284" s="9" t="s">
        <v>1203</v>
      </c>
    </row>
    <row r="285" spans="1:31" ht="43.5" x14ac:dyDescent="0.35">
      <c r="A285" s="30" t="s">
        <v>29</v>
      </c>
      <c r="B285" s="26" t="s">
        <v>457</v>
      </c>
      <c r="C285" s="30" t="s">
        <v>32</v>
      </c>
      <c r="D285" s="60" t="s">
        <v>1204</v>
      </c>
      <c r="E285" s="50">
        <v>45716</v>
      </c>
      <c r="F285" s="26" t="s">
        <v>158</v>
      </c>
      <c r="G285" s="49" t="s">
        <v>1205</v>
      </c>
      <c r="H285" s="62">
        <v>39615200.009999998</v>
      </c>
      <c r="I285" s="36">
        <v>0</v>
      </c>
      <c r="J285" s="16">
        <v>39615200</v>
      </c>
      <c r="K285" s="52" t="s">
        <v>36</v>
      </c>
      <c r="L285" s="35">
        <v>1016041679</v>
      </c>
      <c r="M285" s="26" t="s">
        <v>45</v>
      </c>
      <c r="N285" s="30" t="s">
        <v>764</v>
      </c>
      <c r="O285" s="60" t="s">
        <v>39</v>
      </c>
      <c r="P285" s="6"/>
      <c r="Q285" s="36">
        <v>39615200</v>
      </c>
      <c r="R285" s="17">
        <v>320</v>
      </c>
      <c r="S285" s="22" t="s">
        <v>39</v>
      </c>
      <c r="T285" s="2"/>
      <c r="U285" s="28" t="s">
        <v>39</v>
      </c>
      <c r="V285" s="50">
        <v>45733</v>
      </c>
      <c r="W285" s="50">
        <v>46053</v>
      </c>
      <c r="X285" s="50">
        <v>46053</v>
      </c>
      <c r="Y285" s="54" t="s">
        <v>40</v>
      </c>
      <c r="Z285" s="29"/>
      <c r="AA285" s="28" t="s">
        <v>982</v>
      </c>
      <c r="AB285" s="3"/>
      <c r="AC285" s="3"/>
      <c r="AD285" s="4"/>
      <c r="AE285" s="7"/>
    </row>
    <row r="286" spans="1:31" ht="29" x14ac:dyDescent="0.35">
      <c r="A286" s="30" t="s">
        <v>101</v>
      </c>
      <c r="B286" s="26" t="s">
        <v>149</v>
      </c>
      <c r="C286" s="30" t="s">
        <v>32</v>
      </c>
      <c r="D286" s="60" t="s">
        <v>1206</v>
      </c>
      <c r="E286" s="50">
        <v>45719</v>
      </c>
      <c r="F286" s="26" t="s">
        <v>50</v>
      </c>
      <c r="G286" s="49" t="s">
        <v>1207</v>
      </c>
      <c r="H286" s="51">
        <v>40000000</v>
      </c>
      <c r="I286" s="33">
        <v>0</v>
      </c>
      <c r="J286" s="16">
        <v>40000000</v>
      </c>
      <c r="K286" s="52" t="s">
        <v>36</v>
      </c>
      <c r="L286" s="35">
        <v>80376806</v>
      </c>
      <c r="M286" s="26"/>
      <c r="N286" s="30" t="s">
        <v>583</v>
      </c>
      <c r="O286" s="60" t="s">
        <v>39</v>
      </c>
      <c r="P286" s="6"/>
      <c r="Q286" s="36">
        <v>40000000</v>
      </c>
      <c r="R286" s="17">
        <v>153</v>
      </c>
      <c r="S286" s="22" t="s">
        <v>39</v>
      </c>
      <c r="T286" s="2"/>
      <c r="U286" s="28" t="s">
        <v>39</v>
      </c>
      <c r="V286" s="50">
        <v>45726</v>
      </c>
      <c r="W286" s="50">
        <v>45879</v>
      </c>
      <c r="X286" s="50">
        <v>45879</v>
      </c>
      <c r="Y286" s="54" t="s">
        <v>40</v>
      </c>
      <c r="Z286" s="29"/>
      <c r="AA286" s="28" t="s">
        <v>83</v>
      </c>
      <c r="AB286" s="3"/>
      <c r="AC286" s="3"/>
      <c r="AD286" s="4"/>
      <c r="AE286" s="7"/>
    </row>
    <row r="287" spans="1:31" ht="43.5" x14ac:dyDescent="0.35">
      <c r="A287" s="30" t="s">
        <v>75</v>
      </c>
      <c r="B287" s="26" t="s">
        <v>543</v>
      </c>
      <c r="C287" s="30" t="s">
        <v>32</v>
      </c>
      <c r="D287" s="60" t="s">
        <v>1208</v>
      </c>
      <c r="E287" s="50">
        <v>45721</v>
      </c>
      <c r="F287" s="26" t="s">
        <v>50</v>
      </c>
      <c r="G287" s="49" t="s">
        <v>1209</v>
      </c>
      <c r="H287" s="51">
        <v>226550790</v>
      </c>
      <c r="I287" s="33">
        <v>43044650</v>
      </c>
      <c r="J287" s="16">
        <v>269595440</v>
      </c>
      <c r="K287" s="52" t="s">
        <v>44</v>
      </c>
      <c r="L287" s="35">
        <v>901399147</v>
      </c>
      <c r="M287" s="26" t="s">
        <v>45</v>
      </c>
      <c r="N287" s="30" t="s">
        <v>556</v>
      </c>
      <c r="O287" s="60" t="s">
        <v>39</v>
      </c>
      <c r="P287" s="6"/>
      <c r="Q287" s="36">
        <v>269595440</v>
      </c>
      <c r="R287" s="17">
        <v>301</v>
      </c>
      <c r="S287" s="22" t="s">
        <v>39</v>
      </c>
      <c r="T287" s="2"/>
      <c r="U287" s="28" t="s">
        <v>39</v>
      </c>
      <c r="V287" s="50">
        <v>45721</v>
      </c>
      <c r="W287" s="50">
        <v>46022</v>
      </c>
      <c r="X287" s="50">
        <v>46022</v>
      </c>
      <c r="Y287" s="54" t="s">
        <v>40</v>
      </c>
      <c r="Z287" s="29"/>
      <c r="AA287" s="28" t="s">
        <v>1210</v>
      </c>
      <c r="AB287" s="3"/>
      <c r="AC287" s="3"/>
      <c r="AD287" s="4"/>
      <c r="AE287" s="9" t="s">
        <v>1211</v>
      </c>
    </row>
    <row r="288" spans="1:31" ht="43.5" x14ac:dyDescent="0.35">
      <c r="A288" s="30" t="s">
        <v>29</v>
      </c>
      <c r="B288" s="26" t="s">
        <v>105</v>
      </c>
      <c r="C288" s="30" t="s">
        <v>32</v>
      </c>
      <c r="D288" s="60" t="s">
        <v>1212</v>
      </c>
      <c r="E288" s="50">
        <v>45726</v>
      </c>
      <c r="F288" s="26" t="s">
        <v>50</v>
      </c>
      <c r="G288" s="49" t="s">
        <v>1213</v>
      </c>
      <c r="H288" s="51">
        <v>100000000</v>
      </c>
      <c r="I288" s="33">
        <v>19000000</v>
      </c>
      <c r="J288" s="16">
        <v>119000000</v>
      </c>
      <c r="K288" s="52" t="s">
        <v>44</v>
      </c>
      <c r="L288" s="35">
        <v>860076579</v>
      </c>
      <c r="M288" s="26" t="s">
        <v>52</v>
      </c>
      <c r="N288" s="30" t="s">
        <v>557</v>
      </c>
      <c r="O288" s="60" t="s">
        <v>39</v>
      </c>
      <c r="P288" s="6"/>
      <c r="Q288" s="36">
        <v>119000000</v>
      </c>
      <c r="R288" s="17">
        <v>296</v>
      </c>
      <c r="S288" s="22" t="s">
        <v>39</v>
      </c>
      <c r="T288" s="2"/>
      <c r="U288" s="22" t="s">
        <v>39</v>
      </c>
      <c r="V288" s="50">
        <v>45726</v>
      </c>
      <c r="W288" s="50">
        <v>46022</v>
      </c>
      <c r="X288" s="50">
        <v>46022</v>
      </c>
      <c r="Y288" s="54" t="s">
        <v>40</v>
      </c>
      <c r="Z288" s="29"/>
      <c r="AA288" s="28" t="s">
        <v>632</v>
      </c>
      <c r="AB288" s="3"/>
      <c r="AC288" s="3"/>
      <c r="AD288" s="4"/>
      <c r="AE288" s="9" t="s">
        <v>1214</v>
      </c>
    </row>
    <row r="289" spans="1:31" ht="43.5" x14ac:dyDescent="0.35">
      <c r="A289" s="30" t="s">
        <v>75</v>
      </c>
      <c r="B289" s="26" t="s">
        <v>543</v>
      </c>
      <c r="C289" s="30" t="s">
        <v>32</v>
      </c>
      <c r="D289" s="60" t="s">
        <v>1215</v>
      </c>
      <c r="E289" s="50">
        <v>45723</v>
      </c>
      <c r="F289" s="26" t="s">
        <v>50</v>
      </c>
      <c r="G289" s="49" t="s">
        <v>1209</v>
      </c>
      <c r="H289" s="51">
        <v>207500000</v>
      </c>
      <c r="I289" s="33">
        <v>39425000</v>
      </c>
      <c r="J289" s="16">
        <v>246925000</v>
      </c>
      <c r="K289" s="52" t="s">
        <v>44</v>
      </c>
      <c r="L289" s="35">
        <v>830114663</v>
      </c>
      <c r="M289" s="26" t="s">
        <v>96</v>
      </c>
      <c r="N289" s="30" t="s">
        <v>1216</v>
      </c>
      <c r="O289" s="60" t="s">
        <v>39</v>
      </c>
      <c r="P289" s="6"/>
      <c r="Q289" s="36">
        <v>246925000</v>
      </c>
      <c r="R289" s="17">
        <v>285</v>
      </c>
      <c r="S289" s="22" t="s">
        <v>39</v>
      </c>
      <c r="T289" s="2"/>
      <c r="U289" s="22" t="s">
        <v>39</v>
      </c>
      <c r="V289" s="50">
        <v>45737</v>
      </c>
      <c r="W289" s="50">
        <v>46022</v>
      </c>
      <c r="X289" s="50">
        <v>46022</v>
      </c>
      <c r="Y289" s="54" t="s">
        <v>40</v>
      </c>
      <c r="Z289" s="29"/>
      <c r="AA289" s="28" t="s">
        <v>242</v>
      </c>
      <c r="AB289" s="3"/>
      <c r="AC289" s="3"/>
      <c r="AD289" s="4"/>
      <c r="AE289" s="9" t="s">
        <v>1217</v>
      </c>
    </row>
    <row r="290" spans="1:31" ht="43.5" x14ac:dyDescent="0.35">
      <c r="A290" s="30" t="s">
        <v>75</v>
      </c>
      <c r="B290" s="26" t="s">
        <v>543</v>
      </c>
      <c r="C290" s="30" t="s">
        <v>32</v>
      </c>
      <c r="D290" s="60" t="s">
        <v>1218</v>
      </c>
      <c r="E290" s="50">
        <v>45723</v>
      </c>
      <c r="F290" s="26" t="s">
        <v>50</v>
      </c>
      <c r="G290" s="49" t="s">
        <v>1219</v>
      </c>
      <c r="H290" s="51">
        <v>35000000</v>
      </c>
      <c r="I290" s="33">
        <v>6650000</v>
      </c>
      <c r="J290" s="16">
        <v>41650000</v>
      </c>
      <c r="K290" s="52" t="s">
        <v>44</v>
      </c>
      <c r="L290" s="35">
        <v>800030235</v>
      </c>
      <c r="M290" s="26" t="s">
        <v>96</v>
      </c>
      <c r="N290" s="30" t="s">
        <v>735</v>
      </c>
      <c r="O290" s="60" t="s">
        <v>39</v>
      </c>
      <c r="P290" s="6"/>
      <c r="Q290" s="36">
        <v>41650000</v>
      </c>
      <c r="R290" s="17">
        <v>285</v>
      </c>
      <c r="S290" s="22" t="s">
        <v>39</v>
      </c>
      <c r="T290" s="2"/>
      <c r="U290" s="22" t="s">
        <v>39</v>
      </c>
      <c r="V290" s="50">
        <v>45737</v>
      </c>
      <c r="W290" s="50">
        <v>46022</v>
      </c>
      <c r="X290" s="50">
        <v>46022</v>
      </c>
      <c r="Y290" s="54" t="s">
        <v>40</v>
      </c>
      <c r="Z290" s="29"/>
      <c r="AA290" s="28" t="s">
        <v>545</v>
      </c>
      <c r="AB290" s="3"/>
      <c r="AC290" s="3"/>
      <c r="AD290" s="4"/>
      <c r="AE290" s="9" t="s">
        <v>1220</v>
      </c>
    </row>
    <row r="291" spans="1:31" ht="43.5" x14ac:dyDescent="0.35">
      <c r="A291" s="30" t="s">
        <v>75</v>
      </c>
      <c r="B291" s="26" t="s">
        <v>543</v>
      </c>
      <c r="C291" s="30" t="s">
        <v>32</v>
      </c>
      <c r="D291" s="60" t="s">
        <v>1221</v>
      </c>
      <c r="E291" s="50">
        <v>45726</v>
      </c>
      <c r="F291" s="26" t="s">
        <v>50</v>
      </c>
      <c r="G291" s="49" t="s">
        <v>1222</v>
      </c>
      <c r="H291" s="51">
        <v>35000000</v>
      </c>
      <c r="I291" s="33">
        <v>6650000</v>
      </c>
      <c r="J291" s="16">
        <v>41650000</v>
      </c>
      <c r="K291" s="52" t="s">
        <v>44</v>
      </c>
      <c r="L291" s="35">
        <v>900239271</v>
      </c>
      <c r="M291" s="26" t="s">
        <v>77</v>
      </c>
      <c r="N291" s="30" t="s">
        <v>1223</v>
      </c>
      <c r="O291" s="60" t="s">
        <v>39</v>
      </c>
      <c r="P291" s="6"/>
      <c r="Q291" s="36">
        <v>41650000</v>
      </c>
      <c r="R291" s="17">
        <v>296</v>
      </c>
      <c r="S291" s="22" t="s">
        <v>39</v>
      </c>
      <c r="T291" s="2"/>
      <c r="U291" s="22" t="s">
        <v>39</v>
      </c>
      <c r="V291" s="50">
        <v>45726</v>
      </c>
      <c r="W291" s="50">
        <v>46022</v>
      </c>
      <c r="X291" s="50">
        <v>46022</v>
      </c>
      <c r="Y291" s="54" t="s">
        <v>40</v>
      </c>
      <c r="Z291" s="29"/>
      <c r="AA291" s="28" t="s">
        <v>545</v>
      </c>
      <c r="AB291" s="3"/>
      <c r="AC291" s="3"/>
      <c r="AD291" s="4"/>
      <c r="AE291" s="9" t="s">
        <v>1224</v>
      </c>
    </row>
    <row r="292" spans="1:31" ht="43.5" x14ac:dyDescent="0.35">
      <c r="A292" s="30" t="s">
        <v>29</v>
      </c>
      <c r="B292" s="26" t="s">
        <v>105</v>
      </c>
      <c r="C292" s="30" t="s">
        <v>32</v>
      </c>
      <c r="D292" s="60" t="s">
        <v>1225</v>
      </c>
      <c r="E292" s="50">
        <v>45727</v>
      </c>
      <c r="F292" s="26" t="s">
        <v>50</v>
      </c>
      <c r="G292" s="49" t="s">
        <v>1226</v>
      </c>
      <c r="H292" s="51">
        <v>4580000</v>
      </c>
      <c r="I292" s="33">
        <v>0</v>
      </c>
      <c r="J292" s="16">
        <v>4580000</v>
      </c>
      <c r="K292" s="52" t="s">
        <v>44</v>
      </c>
      <c r="L292" s="35">
        <v>890901389</v>
      </c>
      <c r="M292" s="26" t="s">
        <v>45</v>
      </c>
      <c r="N292" s="30" t="s">
        <v>1227</v>
      </c>
      <c r="O292" s="60" t="s">
        <v>39</v>
      </c>
      <c r="P292" s="6"/>
      <c r="Q292" s="36">
        <v>4580000</v>
      </c>
      <c r="R292" s="17">
        <v>50</v>
      </c>
      <c r="S292" s="22" t="s">
        <v>39</v>
      </c>
      <c r="T292" s="2"/>
      <c r="U292" s="22" t="s">
        <v>39</v>
      </c>
      <c r="V292" s="50">
        <v>45727</v>
      </c>
      <c r="W292" s="50">
        <v>45777</v>
      </c>
      <c r="X292" s="50">
        <v>45777</v>
      </c>
      <c r="Y292" s="54" t="s">
        <v>1558</v>
      </c>
      <c r="Z292" s="29"/>
      <c r="AA292" s="28" t="s">
        <v>632</v>
      </c>
      <c r="AB292" s="3"/>
      <c r="AC292" s="3"/>
      <c r="AD292" s="4"/>
      <c r="AE292" s="9" t="s">
        <v>1228</v>
      </c>
    </row>
    <row r="293" spans="1:31" ht="29" x14ac:dyDescent="0.35">
      <c r="A293" s="30" t="s">
        <v>208</v>
      </c>
      <c r="B293" s="26" t="s">
        <v>522</v>
      </c>
      <c r="C293" s="30" t="s">
        <v>32</v>
      </c>
      <c r="D293" s="60" t="s">
        <v>1229</v>
      </c>
      <c r="E293" s="50">
        <v>45728</v>
      </c>
      <c r="F293" s="26" t="s">
        <v>50</v>
      </c>
      <c r="G293" s="49" t="s">
        <v>1230</v>
      </c>
      <c r="H293" s="51">
        <v>61441380</v>
      </c>
      <c r="I293" s="33">
        <v>11673862</v>
      </c>
      <c r="J293" s="16">
        <v>73115242</v>
      </c>
      <c r="K293" s="52" t="s">
        <v>36</v>
      </c>
      <c r="L293" s="35">
        <v>79563277</v>
      </c>
      <c r="M293" s="26"/>
      <c r="N293" s="30" t="s">
        <v>1231</v>
      </c>
      <c r="O293" s="60" t="s">
        <v>39</v>
      </c>
      <c r="P293" s="6"/>
      <c r="Q293" s="36">
        <v>73115242</v>
      </c>
      <c r="R293" s="17">
        <v>105</v>
      </c>
      <c r="S293" s="22" t="s">
        <v>39</v>
      </c>
      <c r="T293" s="2"/>
      <c r="U293" s="22" t="s">
        <v>39</v>
      </c>
      <c r="V293" s="50">
        <v>45733</v>
      </c>
      <c r="W293" s="50">
        <v>45838</v>
      </c>
      <c r="X293" s="50">
        <v>45838</v>
      </c>
      <c r="Y293" s="54" t="s">
        <v>40</v>
      </c>
      <c r="Z293" s="29"/>
      <c r="AA293" s="28" t="s">
        <v>112</v>
      </c>
      <c r="AB293" s="3"/>
      <c r="AC293" s="3"/>
      <c r="AD293" s="4"/>
      <c r="AE293" s="9" t="s">
        <v>1232</v>
      </c>
    </row>
    <row r="294" spans="1:31" ht="29" x14ac:dyDescent="0.35">
      <c r="A294" s="30" t="s">
        <v>180</v>
      </c>
      <c r="B294" s="26" t="s">
        <v>290</v>
      </c>
      <c r="C294" s="30" t="s">
        <v>32</v>
      </c>
      <c r="D294" s="60" t="s">
        <v>1233</v>
      </c>
      <c r="E294" s="50">
        <v>45736</v>
      </c>
      <c r="F294" s="26" t="s">
        <v>50</v>
      </c>
      <c r="G294" s="49" t="s">
        <v>1234</v>
      </c>
      <c r="H294" s="51">
        <v>56000000</v>
      </c>
      <c r="I294" s="33">
        <v>0</v>
      </c>
      <c r="J294" s="16">
        <v>56000000</v>
      </c>
      <c r="K294" s="52" t="s">
        <v>36</v>
      </c>
      <c r="L294" s="35">
        <v>1082217074</v>
      </c>
      <c r="M294" s="26"/>
      <c r="N294" s="30" t="s">
        <v>839</v>
      </c>
      <c r="O294" s="60" t="s">
        <v>39</v>
      </c>
      <c r="P294" s="6"/>
      <c r="Q294" s="36">
        <v>56000000</v>
      </c>
      <c r="R294" s="17">
        <v>274</v>
      </c>
      <c r="S294" s="22" t="s">
        <v>39</v>
      </c>
      <c r="T294" s="2"/>
      <c r="U294" s="22" t="s">
        <v>39</v>
      </c>
      <c r="V294" s="50">
        <v>45748</v>
      </c>
      <c r="W294" s="50">
        <v>46022</v>
      </c>
      <c r="X294" s="50">
        <v>46022</v>
      </c>
      <c r="Y294" s="54" t="s">
        <v>40</v>
      </c>
      <c r="Z294" s="29"/>
      <c r="AA294" s="28" t="s">
        <v>112</v>
      </c>
      <c r="AB294" s="3"/>
      <c r="AC294" s="3"/>
      <c r="AD294" s="4"/>
      <c r="AE294" s="9" t="s">
        <v>1235</v>
      </c>
    </row>
    <row r="295" spans="1:31" ht="43.5" x14ac:dyDescent="0.35">
      <c r="A295" s="30" t="s">
        <v>29</v>
      </c>
      <c r="B295" s="26" t="s">
        <v>105</v>
      </c>
      <c r="C295" s="30" t="s">
        <v>32</v>
      </c>
      <c r="D295" s="60" t="s">
        <v>1236</v>
      </c>
      <c r="E295" s="50">
        <v>45736</v>
      </c>
      <c r="F295" s="26" t="s">
        <v>50</v>
      </c>
      <c r="G295" s="49" t="s">
        <v>1237</v>
      </c>
      <c r="H295" s="51">
        <v>31770000</v>
      </c>
      <c r="I295" s="33">
        <v>6036300</v>
      </c>
      <c r="J295" s="16">
        <v>37806300</v>
      </c>
      <c r="K295" s="52" t="s">
        <v>44</v>
      </c>
      <c r="L295" s="35">
        <v>860049275</v>
      </c>
      <c r="M295" s="26" t="s">
        <v>73</v>
      </c>
      <c r="N295" s="30" t="s">
        <v>1238</v>
      </c>
      <c r="O295" s="60" t="s">
        <v>39</v>
      </c>
      <c r="P295" s="6"/>
      <c r="Q295" s="36">
        <v>37806300</v>
      </c>
      <c r="R295" s="17">
        <v>286</v>
      </c>
      <c r="S295" s="22" t="s">
        <v>39</v>
      </c>
      <c r="T295" s="2"/>
      <c r="U295" s="22" t="s">
        <v>39</v>
      </c>
      <c r="V295" s="50">
        <v>45736</v>
      </c>
      <c r="W295" s="50">
        <v>46022</v>
      </c>
      <c r="X295" s="50">
        <v>46022</v>
      </c>
      <c r="Y295" s="54" t="s">
        <v>40</v>
      </c>
      <c r="Z295" s="29"/>
      <c r="AA295" s="28" t="s">
        <v>632</v>
      </c>
      <c r="AB295" s="3"/>
      <c r="AC295" s="3"/>
      <c r="AD295" s="4"/>
      <c r="AE295" s="9" t="s">
        <v>1239</v>
      </c>
    </row>
    <row r="296" spans="1:31" ht="29" x14ac:dyDescent="0.35">
      <c r="A296" s="30" t="s">
        <v>75</v>
      </c>
      <c r="B296" s="26" t="s">
        <v>187</v>
      </c>
      <c r="C296" s="30" t="s">
        <v>32</v>
      </c>
      <c r="D296" s="60" t="s">
        <v>1240</v>
      </c>
      <c r="E296" s="50">
        <v>45736</v>
      </c>
      <c r="F296" s="26" t="s">
        <v>50</v>
      </c>
      <c r="G296" s="49" t="s">
        <v>1241</v>
      </c>
      <c r="H296" s="51">
        <v>29456000</v>
      </c>
      <c r="I296" s="33">
        <v>5596640</v>
      </c>
      <c r="J296" s="16">
        <v>35052640</v>
      </c>
      <c r="K296" s="52" t="s">
        <v>44</v>
      </c>
      <c r="L296" s="35">
        <v>901435584</v>
      </c>
      <c r="M296" s="26" t="s">
        <v>45</v>
      </c>
      <c r="N296" s="30" t="s">
        <v>734</v>
      </c>
      <c r="O296" s="60" t="s">
        <v>39</v>
      </c>
      <c r="P296" s="6"/>
      <c r="Q296" s="36">
        <v>35052640</v>
      </c>
      <c r="R296" s="17">
        <v>265</v>
      </c>
      <c r="S296" s="22" t="s">
        <v>39</v>
      </c>
      <c r="T296" s="2"/>
      <c r="U296" s="22" t="s">
        <v>39</v>
      </c>
      <c r="V296" s="50">
        <v>45757</v>
      </c>
      <c r="W296" s="50">
        <v>46022</v>
      </c>
      <c r="X296" s="50">
        <v>46022</v>
      </c>
      <c r="Y296" s="54" t="s">
        <v>40</v>
      </c>
      <c r="Z296" s="29"/>
      <c r="AA296" s="28" t="s">
        <v>112</v>
      </c>
      <c r="AB296" s="3"/>
      <c r="AC296" s="3"/>
      <c r="AD296" s="4"/>
      <c r="AE296" s="9" t="s">
        <v>1242</v>
      </c>
    </row>
    <row r="297" spans="1:31" ht="29" x14ac:dyDescent="0.35">
      <c r="A297" s="30" t="s">
        <v>29</v>
      </c>
      <c r="B297" s="26" t="s">
        <v>457</v>
      </c>
      <c r="C297" s="30" t="s">
        <v>568</v>
      </c>
      <c r="D297" s="60" t="s">
        <v>1243</v>
      </c>
      <c r="E297" s="50">
        <v>45737</v>
      </c>
      <c r="F297" s="26" t="s">
        <v>151</v>
      </c>
      <c r="G297" s="49" t="s">
        <v>1244</v>
      </c>
      <c r="H297" s="62">
        <v>2299000</v>
      </c>
      <c r="I297" s="36">
        <v>436810</v>
      </c>
      <c r="J297" s="16">
        <v>2735810</v>
      </c>
      <c r="K297" s="52" t="s">
        <v>44</v>
      </c>
      <c r="L297" s="35">
        <v>900074348</v>
      </c>
      <c r="M297" s="26" t="s">
        <v>77</v>
      </c>
      <c r="N297" s="30" t="s">
        <v>1245</v>
      </c>
      <c r="O297" s="60" t="s">
        <v>39</v>
      </c>
      <c r="P297" s="6"/>
      <c r="Q297" s="36">
        <v>2735810</v>
      </c>
      <c r="R297" s="17">
        <v>6</v>
      </c>
      <c r="S297" s="22" t="s">
        <v>39</v>
      </c>
      <c r="T297" s="2"/>
      <c r="U297" s="22" t="s">
        <v>39</v>
      </c>
      <c r="V297" s="50">
        <v>45737</v>
      </c>
      <c r="W297" s="50">
        <v>45743</v>
      </c>
      <c r="X297" s="50">
        <v>45743</v>
      </c>
      <c r="Y297" s="54" t="s">
        <v>1558</v>
      </c>
      <c r="Z297" s="29"/>
      <c r="AA297" s="28" t="s">
        <v>1246</v>
      </c>
      <c r="AB297" s="3"/>
      <c r="AC297" s="3"/>
      <c r="AD297" s="4"/>
      <c r="AE297" s="9" t="s">
        <v>1247</v>
      </c>
    </row>
    <row r="298" spans="1:31" ht="29" x14ac:dyDescent="0.35">
      <c r="A298" s="30" t="s">
        <v>180</v>
      </c>
      <c r="B298" s="26" t="s">
        <v>290</v>
      </c>
      <c r="C298" s="30" t="s">
        <v>32</v>
      </c>
      <c r="D298" s="60" t="s">
        <v>1248</v>
      </c>
      <c r="E298" s="50">
        <v>45743</v>
      </c>
      <c r="F298" s="26" t="s">
        <v>50</v>
      </c>
      <c r="G298" s="49" t="s">
        <v>1249</v>
      </c>
      <c r="H298" s="51">
        <v>26000000</v>
      </c>
      <c r="I298" s="33">
        <v>0</v>
      </c>
      <c r="J298" s="16">
        <v>26000000</v>
      </c>
      <c r="K298" s="52" t="s">
        <v>36</v>
      </c>
      <c r="L298" s="35">
        <v>1007699251</v>
      </c>
      <c r="M298" s="26"/>
      <c r="N298" s="30" t="s">
        <v>1250</v>
      </c>
      <c r="O298" s="60" t="s">
        <v>39</v>
      </c>
      <c r="P298" s="6"/>
      <c r="Q298" s="36">
        <v>26000000</v>
      </c>
      <c r="R298" s="17">
        <v>274</v>
      </c>
      <c r="S298" s="22" t="s">
        <v>39</v>
      </c>
      <c r="T298" s="2"/>
      <c r="U298" s="22" t="s">
        <v>39</v>
      </c>
      <c r="V298" s="50">
        <v>45748</v>
      </c>
      <c r="W298" s="50">
        <v>46022</v>
      </c>
      <c r="X298" s="50">
        <v>46022</v>
      </c>
      <c r="Y298" s="54" t="s">
        <v>40</v>
      </c>
      <c r="Z298" s="29"/>
      <c r="AA298" s="28" t="s">
        <v>112</v>
      </c>
      <c r="AB298" s="3"/>
      <c r="AC298" s="3"/>
      <c r="AD298" s="4"/>
      <c r="AE298" s="7"/>
    </row>
    <row r="299" spans="1:31" ht="43.5" x14ac:dyDescent="0.35">
      <c r="A299" s="30" t="s">
        <v>29</v>
      </c>
      <c r="B299" s="26" t="s">
        <v>531</v>
      </c>
      <c r="C299" s="30" t="s">
        <v>32</v>
      </c>
      <c r="D299" s="60" t="s">
        <v>1251</v>
      </c>
      <c r="E299" s="50">
        <v>45737</v>
      </c>
      <c r="F299" s="26" t="s">
        <v>50</v>
      </c>
      <c r="G299" s="49" t="s">
        <v>1252</v>
      </c>
      <c r="H299" s="51">
        <v>20000000</v>
      </c>
      <c r="I299" s="33">
        <v>0</v>
      </c>
      <c r="J299" s="16">
        <v>20000000</v>
      </c>
      <c r="K299" s="52" t="s">
        <v>36</v>
      </c>
      <c r="L299" s="35">
        <v>1013586805</v>
      </c>
      <c r="M299" s="26"/>
      <c r="N299" s="30" t="s">
        <v>1253</v>
      </c>
      <c r="O299" s="60" t="s">
        <v>39</v>
      </c>
      <c r="P299" s="6"/>
      <c r="Q299" s="36">
        <v>20000000</v>
      </c>
      <c r="R299" s="17">
        <v>274</v>
      </c>
      <c r="S299" s="22" t="s">
        <v>39</v>
      </c>
      <c r="T299" s="2"/>
      <c r="U299" s="22" t="s">
        <v>39</v>
      </c>
      <c r="V299" s="50">
        <v>45748</v>
      </c>
      <c r="W299" s="50">
        <v>46022</v>
      </c>
      <c r="X299" s="50">
        <v>46022</v>
      </c>
      <c r="Y299" s="54" t="s">
        <v>40</v>
      </c>
      <c r="Z299" s="29"/>
      <c r="AA299" s="28" t="s">
        <v>532</v>
      </c>
      <c r="AB299" s="3"/>
      <c r="AC299" s="3"/>
      <c r="AD299" s="4"/>
      <c r="AE299" s="9" t="s">
        <v>1254</v>
      </c>
    </row>
    <row r="300" spans="1:31" ht="29" x14ac:dyDescent="0.35">
      <c r="A300" s="30" t="s">
        <v>180</v>
      </c>
      <c r="B300" s="26" t="s">
        <v>290</v>
      </c>
      <c r="C300" s="30" t="s">
        <v>32</v>
      </c>
      <c r="D300" s="60" t="s">
        <v>1255</v>
      </c>
      <c r="E300" s="50">
        <v>45741</v>
      </c>
      <c r="F300" s="26" t="s">
        <v>50</v>
      </c>
      <c r="G300" s="49" t="s">
        <v>1256</v>
      </c>
      <c r="H300" s="51">
        <v>44000000</v>
      </c>
      <c r="I300" s="33">
        <v>0</v>
      </c>
      <c r="J300" s="16">
        <v>44000000</v>
      </c>
      <c r="K300" s="52" t="s">
        <v>36</v>
      </c>
      <c r="L300" s="35">
        <v>1083039219</v>
      </c>
      <c r="M300" s="26"/>
      <c r="N300" s="30" t="s">
        <v>852</v>
      </c>
      <c r="O300" s="60" t="s">
        <v>39</v>
      </c>
      <c r="P300" s="6"/>
      <c r="Q300" s="36">
        <v>44000000</v>
      </c>
      <c r="R300" s="17">
        <v>274</v>
      </c>
      <c r="S300" s="22" t="s">
        <v>39</v>
      </c>
      <c r="T300" s="2"/>
      <c r="U300" s="22" t="s">
        <v>39</v>
      </c>
      <c r="V300" s="50">
        <v>45748</v>
      </c>
      <c r="W300" s="50">
        <v>46022</v>
      </c>
      <c r="X300" s="50">
        <v>46022</v>
      </c>
      <c r="Y300" s="54" t="s">
        <v>40</v>
      </c>
      <c r="Z300" s="29"/>
      <c r="AA300" s="28" t="s">
        <v>112</v>
      </c>
      <c r="AB300" s="3"/>
      <c r="AC300" s="3"/>
      <c r="AD300" s="4"/>
      <c r="AE300" s="9" t="s">
        <v>1257</v>
      </c>
    </row>
    <row r="301" spans="1:31" ht="29" x14ac:dyDescent="0.35">
      <c r="A301" s="30" t="s">
        <v>180</v>
      </c>
      <c r="B301" s="26" t="s">
        <v>290</v>
      </c>
      <c r="C301" s="30" t="s">
        <v>32</v>
      </c>
      <c r="D301" s="60" t="s">
        <v>1258</v>
      </c>
      <c r="E301" s="50">
        <v>45742</v>
      </c>
      <c r="F301" s="26" t="s">
        <v>50</v>
      </c>
      <c r="G301" s="49" t="s">
        <v>1259</v>
      </c>
      <c r="H301" s="51">
        <v>60966667</v>
      </c>
      <c r="I301" s="33">
        <v>0</v>
      </c>
      <c r="J301" s="16">
        <v>60966667</v>
      </c>
      <c r="K301" s="52" t="s">
        <v>36</v>
      </c>
      <c r="L301" s="35">
        <v>80190832</v>
      </c>
      <c r="M301" s="26"/>
      <c r="N301" s="30" t="s">
        <v>1260</v>
      </c>
      <c r="O301" s="60" t="s">
        <v>39</v>
      </c>
      <c r="P301" s="6"/>
      <c r="Q301" s="36">
        <v>60966667</v>
      </c>
      <c r="R301" s="17">
        <v>274</v>
      </c>
      <c r="S301" s="22" t="s">
        <v>39</v>
      </c>
      <c r="T301" s="2"/>
      <c r="U301" s="22" t="s">
        <v>39</v>
      </c>
      <c r="V301" s="50">
        <v>45748</v>
      </c>
      <c r="W301" s="50">
        <v>46022</v>
      </c>
      <c r="X301" s="50">
        <v>46022</v>
      </c>
      <c r="Y301" s="54" t="s">
        <v>40</v>
      </c>
      <c r="Z301" s="29"/>
      <c r="AA301" s="28" t="s">
        <v>112</v>
      </c>
      <c r="AB301" s="3"/>
      <c r="AC301" s="3"/>
      <c r="AD301" s="4"/>
      <c r="AE301" s="9" t="s">
        <v>1261</v>
      </c>
    </row>
    <row r="302" spans="1:31" ht="43.5" x14ac:dyDescent="0.35">
      <c r="A302" s="30" t="s">
        <v>29</v>
      </c>
      <c r="B302" s="26" t="s">
        <v>105</v>
      </c>
      <c r="C302" s="30" t="s">
        <v>32</v>
      </c>
      <c r="D302" s="60" t="s">
        <v>1262</v>
      </c>
      <c r="E302" s="50">
        <v>45743</v>
      </c>
      <c r="F302" s="26" t="s">
        <v>50</v>
      </c>
      <c r="G302" s="49" t="s">
        <v>1263</v>
      </c>
      <c r="H302" s="51">
        <v>20000000</v>
      </c>
      <c r="I302" s="33">
        <v>3800000</v>
      </c>
      <c r="J302" s="16">
        <v>23800000</v>
      </c>
      <c r="K302" s="52" t="s">
        <v>44</v>
      </c>
      <c r="L302" s="35">
        <v>901058686</v>
      </c>
      <c r="M302" s="26" t="s">
        <v>73</v>
      </c>
      <c r="N302" s="30" t="s">
        <v>1264</v>
      </c>
      <c r="O302" s="60" t="s">
        <v>39</v>
      </c>
      <c r="P302" s="6"/>
      <c r="Q302" s="36">
        <v>23800000</v>
      </c>
      <c r="R302" s="17">
        <v>279</v>
      </c>
      <c r="S302" s="22" t="s">
        <v>39</v>
      </c>
      <c r="T302" s="2"/>
      <c r="U302" s="22" t="s">
        <v>39</v>
      </c>
      <c r="V302" s="50">
        <v>45743</v>
      </c>
      <c r="W302" s="50">
        <v>46022</v>
      </c>
      <c r="X302" s="50">
        <v>46022</v>
      </c>
      <c r="Y302" s="54" t="s">
        <v>40</v>
      </c>
      <c r="Z302" s="29"/>
      <c r="AA302" s="28" t="s">
        <v>632</v>
      </c>
      <c r="AB302" s="3"/>
      <c r="AC302" s="3"/>
      <c r="AD302" s="4"/>
      <c r="AE302" s="9" t="s">
        <v>1265</v>
      </c>
    </row>
    <row r="303" spans="1:31" ht="101.5" x14ac:dyDescent="0.35">
      <c r="A303" s="30" t="s">
        <v>29</v>
      </c>
      <c r="B303" s="26" t="s">
        <v>531</v>
      </c>
      <c r="C303" s="30" t="s">
        <v>32</v>
      </c>
      <c r="D303" s="60" t="s">
        <v>1266</v>
      </c>
      <c r="E303" s="50">
        <v>45744</v>
      </c>
      <c r="F303" s="26" t="s">
        <v>50</v>
      </c>
      <c r="G303" s="49" t="s">
        <v>1267</v>
      </c>
      <c r="H303" s="51">
        <v>791454805</v>
      </c>
      <c r="I303" s="33">
        <v>150376413</v>
      </c>
      <c r="J303" s="16">
        <v>941831218</v>
      </c>
      <c r="K303" s="52" t="s">
        <v>44</v>
      </c>
      <c r="L303" s="35">
        <v>860066942</v>
      </c>
      <c r="M303" s="26" t="s">
        <v>89</v>
      </c>
      <c r="N303" s="30" t="s">
        <v>1268</v>
      </c>
      <c r="O303" s="60" t="s">
        <v>39</v>
      </c>
      <c r="P303" s="6"/>
      <c r="Q303" s="36">
        <v>941831218</v>
      </c>
      <c r="R303" s="17">
        <v>278</v>
      </c>
      <c r="S303" s="22" t="s">
        <v>39</v>
      </c>
      <c r="T303" s="2"/>
      <c r="U303" s="22" t="s">
        <v>39</v>
      </c>
      <c r="V303" s="50">
        <v>45744</v>
      </c>
      <c r="W303" s="50">
        <v>46022</v>
      </c>
      <c r="X303" s="50">
        <v>46022</v>
      </c>
      <c r="Y303" s="54" t="s">
        <v>40</v>
      </c>
      <c r="Z303" s="29"/>
      <c r="AA303" s="28" t="s">
        <v>1269</v>
      </c>
      <c r="AB303" s="3"/>
      <c r="AC303" s="3"/>
      <c r="AD303" s="4"/>
      <c r="AE303" s="7"/>
    </row>
    <row r="304" spans="1:31" ht="43.5" x14ac:dyDescent="0.35">
      <c r="A304" s="30" t="s">
        <v>29</v>
      </c>
      <c r="B304" s="26" t="s">
        <v>531</v>
      </c>
      <c r="C304" s="30" t="s">
        <v>32</v>
      </c>
      <c r="D304" s="60" t="s">
        <v>1270</v>
      </c>
      <c r="E304" s="50">
        <v>45747</v>
      </c>
      <c r="F304" s="26" t="s">
        <v>50</v>
      </c>
      <c r="G304" s="49" t="s">
        <v>1271</v>
      </c>
      <c r="H304" s="51">
        <v>18400000</v>
      </c>
      <c r="I304" s="33">
        <v>0</v>
      </c>
      <c r="J304" s="16">
        <v>18400000</v>
      </c>
      <c r="K304" s="52" t="s">
        <v>36</v>
      </c>
      <c r="L304" s="35">
        <v>1314294</v>
      </c>
      <c r="M304" s="26"/>
      <c r="N304" s="30" t="s">
        <v>1272</v>
      </c>
      <c r="O304" s="60" t="s">
        <v>39</v>
      </c>
      <c r="P304" s="6"/>
      <c r="Q304" s="36">
        <v>18400000</v>
      </c>
      <c r="R304" s="17">
        <v>244</v>
      </c>
      <c r="S304" s="22" t="s">
        <v>39</v>
      </c>
      <c r="T304" s="2"/>
      <c r="U304" s="22" t="s">
        <v>39</v>
      </c>
      <c r="V304" s="50">
        <v>45747</v>
      </c>
      <c r="W304" s="50">
        <v>45991</v>
      </c>
      <c r="X304" s="50">
        <v>45991</v>
      </c>
      <c r="Y304" s="54" t="s">
        <v>40</v>
      </c>
      <c r="Z304" s="29"/>
      <c r="AA304" s="28" t="s">
        <v>532</v>
      </c>
      <c r="AB304" s="3"/>
      <c r="AC304" s="3"/>
      <c r="AD304" s="4"/>
      <c r="AE304" s="7"/>
    </row>
    <row r="305" spans="1:31" ht="87" x14ac:dyDescent="0.35">
      <c r="A305" s="30" t="s">
        <v>84</v>
      </c>
      <c r="B305" s="26" t="s">
        <v>1765</v>
      </c>
      <c r="C305" s="30" t="s">
        <v>32</v>
      </c>
      <c r="D305" s="60" t="s">
        <v>1273</v>
      </c>
      <c r="E305" s="50">
        <v>45748</v>
      </c>
      <c r="F305" s="26" t="s">
        <v>50</v>
      </c>
      <c r="G305" s="49" t="s">
        <v>1274</v>
      </c>
      <c r="H305" s="51">
        <v>22500000</v>
      </c>
      <c r="I305" s="33">
        <v>0</v>
      </c>
      <c r="J305" s="16">
        <v>22500000</v>
      </c>
      <c r="K305" s="52" t="s">
        <v>36</v>
      </c>
      <c r="L305" s="35">
        <v>1013666895</v>
      </c>
      <c r="M305" s="26"/>
      <c r="N305" s="30" t="s">
        <v>1275</v>
      </c>
      <c r="O305" s="60" t="s">
        <v>39</v>
      </c>
      <c r="P305" s="6"/>
      <c r="Q305" s="36">
        <v>22500000</v>
      </c>
      <c r="R305" s="17">
        <v>274</v>
      </c>
      <c r="S305" s="22" t="s">
        <v>39</v>
      </c>
      <c r="T305" s="2"/>
      <c r="U305" s="22" t="s">
        <v>39</v>
      </c>
      <c r="V305" s="50">
        <v>45748</v>
      </c>
      <c r="W305" s="50">
        <v>46022</v>
      </c>
      <c r="X305" s="50">
        <v>46022</v>
      </c>
      <c r="Y305" s="54" t="s">
        <v>40</v>
      </c>
      <c r="Z305" s="29"/>
      <c r="AA305" s="28" t="s">
        <v>112</v>
      </c>
      <c r="AB305" s="3">
        <v>0.222</v>
      </c>
      <c r="AC305" s="3">
        <v>0.111</v>
      </c>
      <c r="AD305" s="4"/>
      <c r="AE305" s="9" t="s">
        <v>1276</v>
      </c>
    </row>
    <row r="306" spans="1:31" ht="29" x14ac:dyDescent="0.35">
      <c r="A306" s="30" t="s">
        <v>101</v>
      </c>
      <c r="B306" s="26" t="s">
        <v>125</v>
      </c>
      <c r="C306" s="30" t="s">
        <v>32</v>
      </c>
      <c r="D306" s="60" t="s">
        <v>1277</v>
      </c>
      <c r="E306" s="50">
        <v>45751</v>
      </c>
      <c r="F306" s="26" t="s">
        <v>50</v>
      </c>
      <c r="G306" s="49" t="s">
        <v>1278</v>
      </c>
      <c r="H306" s="51">
        <v>6000000</v>
      </c>
      <c r="I306" s="33">
        <v>0</v>
      </c>
      <c r="J306" s="16">
        <v>6000000</v>
      </c>
      <c r="K306" s="52" t="s">
        <v>44</v>
      </c>
      <c r="L306" s="35">
        <v>72079475</v>
      </c>
      <c r="M306" s="26"/>
      <c r="N306" s="30" t="s">
        <v>325</v>
      </c>
      <c r="O306" s="60" t="s">
        <v>39</v>
      </c>
      <c r="P306" s="6"/>
      <c r="Q306" s="36">
        <v>6000000</v>
      </c>
      <c r="R306" s="17">
        <v>361</v>
      </c>
      <c r="S306" s="22" t="s">
        <v>39</v>
      </c>
      <c r="T306" s="2"/>
      <c r="U306" s="22" t="s">
        <v>39</v>
      </c>
      <c r="V306" s="50">
        <v>45751</v>
      </c>
      <c r="W306" s="50">
        <v>46112</v>
      </c>
      <c r="X306" s="50">
        <v>46112</v>
      </c>
      <c r="Y306" s="54" t="s">
        <v>40</v>
      </c>
      <c r="Z306" s="29"/>
      <c r="AA306" s="28" t="s">
        <v>104</v>
      </c>
      <c r="AB306" s="3"/>
      <c r="AC306" s="3"/>
      <c r="AD306" s="4"/>
      <c r="AE306" s="7"/>
    </row>
    <row r="307" spans="1:31" ht="29" x14ac:dyDescent="0.35">
      <c r="A307" s="30" t="s">
        <v>180</v>
      </c>
      <c r="B307" s="26" t="s">
        <v>290</v>
      </c>
      <c r="C307" s="30" t="s">
        <v>32</v>
      </c>
      <c r="D307" s="60" t="s">
        <v>1279</v>
      </c>
      <c r="E307" s="50">
        <v>45755</v>
      </c>
      <c r="F307" s="26" t="s">
        <v>50</v>
      </c>
      <c r="G307" s="49" t="s">
        <v>1280</v>
      </c>
      <c r="H307" s="51">
        <v>50400000</v>
      </c>
      <c r="I307" s="33">
        <v>0</v>
      </c>
      <c r="J307" s="16">
        <v>50400000</v>
      </c>
      <c r="K307" s="52" t="s">
        <v>36</v>
      </c>
      <c r="L307" s="35">
        <v>1067966761</v>
      </c>
      <c r="M307" s="26"/>
      <c r="N307" s="30" t="s">
        <v>1281</v>
      </c>
      <c r="O307" s="60" t="s">
        <v>39</v>
      </c>
      <c r="P307" s="6"/>
      <c r="Q307" s="36">
        <v>50400000</v>
      </c>
      <c r="R307" s="17">
        <v>265</v>
      </c>
      <c r="S307" s="22" t="s">
        <v>39</v>
      </c>
      <c r="T307" s="2"/>
      <c r="U307" s="22" t="s">
        <v>39</v>
      </c>
      <c r="V307" s="50">
        <v>45757</v>
      </c>
      <c r="W307" s="50">
        <v>46022</v>
      </c>
      <c r="X307" s="50">
        <v>46022</v>
      </c>
      <c r="Y307" s="54" t="s">
        <v>40</v>
      </c>
      <c r="Z307" s="29"/>
      <c r="AA307" s="28" t="s">
        <v>31</v>
      </c>
      <c r="AB307" s="3"/>
      <c r="AC307" s="3"/>
      <c r="AD307" s="4"/>
      <c r="AE307" s="7"/>
    </row>
    <row r="308" spans="1:31" ht="29" x14ac:dyDescent="0.35">
      <c r="A308" s="30" t="s">
        <v>29</v>
      </c>
      <c r="B308" s="26" t="s">
        <v>166</v>
      </c>
      <c r="C308" s="30" t="s">
        <v>32</v>
      </c>
      <c r="D308" s="60" t="s">
        <v>1282</v>
      </c>
      <c r="E308" s="50">
        <v>45756</v>
      </c>
      <c r="F308" s="26" t="s">
        <v>50</v>
      </c>
      <c r="G308" s="49" t="s">
        <v>1283</v>
      </c>
      <c r="H308" s="51">
        <v>302472979</v>
      </c>
      <c r="I308" s="33">
        <v>57469866</v>
      </c>
      <c r="J308" s="16">
        <v>359942845</v>
      </c>
      <c r="K308" s="52" t="s">
        <v>44</v>
      </c>
      <c r="L308" s="35">
        <v>900517262</v>
      </c>
      <c r="M308" s="26" t="s">
        <v>99</v>
      </c>
      <c r="N308" s="30" t="s">
        <v>1284</v>
      </c>
      <c r="O308" s="60" t="s">
        <v>39</v>
      </c>
      <c r="P308" s="6"/>
      <c r="Q308" s="36">
        <v>359942845</v>
      </c>
      <c r="R308" s="17">
        <v>730</v>
      </c>
      <c r="S308" s="22" t="s">
        <v>39</v>
      </c>
      <c r="T308" s="2"/>
      <c r="U308" s="22" t="s">
        <v>39</v>
      </c>
      <c r="V308" s="50">
        <v>45756</v>
      </c>
      <c r="W308" s="50">
        <v>46486</v>
      </c>
      <c r="X308" s="50">
        <v>46486</v>
      </c>
      <c r="Y308" s="54" t="s">
        <v>40</v>
      </c>
      <c r="Z308" s="29"/>
      <c r="AA308" s="28" t="s">
        <v>112</v>
      </c>
      <c r="AB308" s="3"/>
      <c r="AC308" s="3"/>
      <c r="AD308" s="4"/>
      <c r="AE308" s="7"/>
    </row>
    <row r="309" spans="1:31" ht="29" x14ac:dyDescent="0.35">
      <c r="A309" s="30" t="s">
        <v>180</v>
      </c>
      <c r="B309" s="26" t="s">
        <v>290</v>
      </c>
      <c r="C309" s="30" t="s">
        <v>32</v>
      </c>
      <c r="D309" s="60" t="s">
        <v>1285</v>
      </c>
      <c r="E309" s="50">
        <v>45758</v>
      </c>
      <c r="F309" s="26" t="s">
        <v>50</v>
      </c>
      <c r="G309" s="49" t="s">
        <v>927</v>
      </c>
      <c r="H309" s="51">
        <v>150000000</v>
      </c>
      <c r="I309" s="33">
        <v>28500000</v>
      </c>
      <c r="J309" s="16">
        <v>178500000</v>
      </c>
      <c r="K309" s="52" t="s">
        <v>44</v>
      </c>
      <c r="L309" s="35">
        <v>900916235</v>
      </c>
      <c r="M309" s="26" t="s">
        <v>73</v>
      </c>
      <c r="N309" s="30" t="s">
        <v>1286</v>
      </c>
      <c r="O309" s="60" t="s">
        <v>39</v>
      </c>
      <c r="P309" s="6"/>
      <c r="Q309" s="36">
        <v>178500000</v>
      </c>
      <c r="R309" s="17">
        <v>364</v>
      </c>
      <c r="S309" s="22" t="s">
        <v>39</v>
      </c>
      <c r="T309" s="2"/>
      <c r="U309" s="22" t="s">
        <v>39</v>
      </c>
      <c r="V309" s="50">
        <v>45762</v>
      </c>
      <c r="W309" s="50">
        <v>46126</v>
      </c>
      <c r="X309" s="50">
        <v>46126</v>
      </c>
      <c r="Y309" s="54" t="s">
        <v>40</v>
      </c>
      <c r="Z309" s="29"/>
      <c r="AA309" s="28" t="s">
        <v>31</v>
      </c>
      <c r="AB309" s="3"/>
      <c r="AC309" s="3"/>
      <c r="AD309" s="4"/>
      <c r="AE309" s="9" t="s">
        <v>1287</v>
      </c>
    </row>
    <row r="310" spans="1:31" ht="29" x14ac:dyDescent="0.35">
      <c r="A310" s="30" t="s">
        <v>180</v>
      </c>
      <c r="B310" s="26" t="s">
        <v>290</v>
      </c>
      <c r="C310" s="30" t="s">
        <v>32</v>
      </c>
      <c r="D310" s="60" t="s">
        <v>1288</v>
      </c>
      <c r="E310" s="50">
        <v>45758</v>
      </c>
      <c r="F310" s="26" t="s">
        <v>50</v>
      </c>
      <c r="G310" s="49" t="s">
        <v>927</v>
      </c>
      <c r="H310" s="51">
        <v>150000000</v>
      </c>
      <c r="I310" s="33">
        <v>28500000</v>
      </c>
      <c r="J310" s="16">
        <v>178500000</v>
      </c>
      <c r="K310" s="52" t="s">
        <v>44</v>
      </c>
      <c r="L310" s="35">
        <v>901018879</v>
      </c>
      <c r="M310" s="26" t="s">
        <v>96</v>
      </c>
      <c r="N310" s="30" t="s">
        <v>598</v>
      </c>
      <c r="O310" s="60" t="s">
        <v>39</v>
      </c>
      <c r="P310" s="6"/>
      <c r="Q310" s="36">
        <v>178500000</v>
      </c>
      <c r="R310" s="17">
        <v>364</v>
      </c>
      <c r="S310" s="22" t="s">
        <v>39</v>
      </c>
      <c r="T310" s="2"/>
      <c r="U310" s="22" t="s">
        <v>39</v>
      </c>
      <c r="V310" s="50">
        <v>45768</v>
      </c>
      <c r="W310" s="50">
        <v>46132</v>
      </c>
      <c r="X310" s="50">
        <v>46132</v>
      </c>
      <c r="Y310" s="54" t="s">
        <v>40</v>
      </c>
      <c r="Z310" s="29"/>
      <c r="AA310" s="28" t="s">
        <v>31</v>
      </c>
      <c r="AB310" s="3"/>
      <c r="AC310" s="3"/>
      <c r="AD310" s="4"/>
      <c r="AE310" s="7"/>
    </row>
    <row r="311" spans="1:31" ht="29" x14ac:dyDescent="0.35">
      <c r="A311" s="30" t="s">
        <v>180</v>
      </c>
      <c r="B311" s="26" t="s">
        <v>290</v>
      </c>
      <c r="C311" s="30" t="s">
        <v>32</v>
      </c>
      <c r="D311" s="60" t="s">
        <v>1289</v>
      </c>
      <c r="E311" s="50">
        <v>45758</v>
      </c>
      <c r="F311" s="26" t="s">
        <v>50</v>
      </c>
      <c r="G311" s="49" t="s">
        <v>927</v>
      </c>
      <c r="H311" s="51">
        <v>150000000</v>
      </c>
      <c r="I311" s="33">
        <v>28500000</v>
      </c>
      <c r="J311" s="16">
        <v>178500000</v>
      </c>
      <c r="K311" s="52" t="s">
        <v>44</v>
      </c>
      <c r="L311" s="35">
        <v>901093643</v>
      </c>
      <c r="M311" s="26" t="s">
        <v>146</v>
      </c>
      <c r="N311" s="30" t="s">
        <v>614</v>
      </c>
      <c r="O311" s="60" t="s">
        <v>39</v>
      </c>
      <c r="P311" s="6"/>
      <c r="Q311" s="36">
        <v>178500000</v>
      </c>
      <c r="R311" s="17">
        <v>364</v>
      </c>
      <c r="S311" s="22" t="s">
        <v>39</v>
      </c>
      <c r="T311" s="2"/>
      <c r="U311" s="22" t="s">
        <v>39</v>
      </c>
      <c r="V311" s="50">
        <v>45762</v>
      </c>
      <c r="W311" s="50">
        <v>46126</v>
      </c>
      <c r="X311" s="50">
        <v>46126</v>
      </c>
      <c r="Y311" s="54" t="s">
        <v>40</v>
      </c>
      <c r="Z311" s="29"/>
      <c r="AA311" s="28" t="s">
        <v>31</v>
      </c>
      <c r="AB311" s="3"/>
      <c r="AC311" s="3"/>
      <c r="AD311" s="4"/>
      <c r="AE311" s="7"/>
    </row>
    <row r="312" spans="1:31" ht="29" x14ac:dyDescent="0.35">
      <c r="A312" s="30" t="s">
        <v>180</v>
      </c>
      <c r="B312" s="26" t="s">
        <v>290</v>
      </c>
      <c r="C312" s="30" t="s">
        <v>32</v>
      </c>
      <c r="D312" s="60" t="s">
        <v>1290</v>
      </c>
      <c r="E312" s="50">
        <v>45758</v>
      </c>
      <c r="F312" s="26" t="s">
        <v>50</v>
      </c>
      <c r="G312" s="49" t="s">
        <v>927</v>
      </c>
      <c r="H312" s="51">
        <v>150000000</v>
      </c>
      <c r="I312" s="33">
        <v>28500000</v>
      </c>
      <c r="J312" s="16">
        <v>178500000</v>
      </c>
      <c r="K312" s="52" t="s">
        <v>44</v>
      </c>
      <c r="L312" s="35">
        <v>900891017</v>
      </c>
      <c r="M312" s="26" t="s">
        <v>77</v>
      </c>
      <c r="N312" s="30" t="s">
        <v>1291</v>
      </c>
      <c r="O312" s="60" t="s">
        <v>39</v>
      </c>
      <c r="P312" s="6"/>
      <c r="Q312" s="36">
        <v>178500000</v>
      </c>
      <c r="R312" s="17">
        <v>364</v>
      </c>
      <c r="S312" s="22" t="s">
        <v>39</v>
      </c>
      <c r="T312" s="2"/>
      <c r="U312" s="22" t="s">
        <v>39</v>
      </c>
      <c r="V312" s="50">
        <v>45762</v>
      </c>
      <c r="W312" s="50">
        <v>46126</v>
      </c>
      <c r="X312" s="50">
        <v>46126</v>
      </c>
      <c r="Y312" s="54" t="s">
        <v>40</v>
      </c>
      <c r="Z312" s="29"/>
      <c r="AA312" s="28" t="s">
        <v>31</v>
      </c>
      <c r="AB312" s="3"/>
      <c r="AC312" s="3"/>
      <c r="AD312" s="4"/>
      <c r="AE312" s="7"/>
    </row>
    <row r="313" spans="1:31" ht="29" x14ac:dyDescent="0.35">
      <c r="A313" s="30" t="s">
        <v>180</v>
      </c>
      <c r="B313" s="26" t="s">
        <v>290</v>
      </c>
      <c r="C313" s="30" t="s">
        <v>32</v>
      </c>
      <c r="D313" s="60" t="s">
        <v>1292</v>
      </c>
      <c r="E313" s="50">
        <v>45758</v>
      </c>
      <c r="F313" s="26" t="s">
        <v>50</v>
      </c>
      <c r="G313" s="49" t="s">
        <v>927</v>
      </c>
      <c r="H313" s="51">
        <v>150000000</v>
      </c>
      <c r="I313" s="33">
        <v>28500000</v>
      </c>
      <c r="J313" s="16">
        <v>178500000</v>
      </c>
      <c r="K313" s="52" t="s">
        <v>44</v>
      </c>
      <c r="L313" s="35">
        <v>901259028</v>
      </c>
      <c r="M313" s="26" t="s">
        <v>89</v>
      </c>
      <c r="N313" s="30" t="s">
        <v>628</v>
      </c>
      <c r="O313" s="60" t="s">
        <v>39</v>
      </c>
      <c r="P313" s="6"/>
      <c r="Q313" s="36">
        <v>178500000</v>
      </c>
      <c r="R313" s="17">
        <v>365</v>
      </c>
      <c r="S313" s="22" t="s">
        <v>39</v>
      </c>
      <c r="T313" s="2"/>
      <c r="U313" s="22" t="s">
        <v>39</v>
      </c>
      <c r="V313" s="50">
        <v>45758</v>
      </c>
      <c r="W313" s="50">
        <v>46123</v>
      </c>
      <c r="X313" s="50">
        <v>46123</v>
      </c>
      <c r="Y313" s="54" t="s">
        <v>40</v>
      </c>
      <c r="Z313" s="29"/>
      <c r="AA313" s="28" t="s">
        <v>31</v>
      </c>
      <c r="AB313" s="3"/>
      <c r="AC313" s="3"/>
      <c r="AD313" s="4"/>
      <c r="AE313" s="7"/>
    </row>
    <row r="314" spans="1:31" ht="29" x14ac:dyDescent="0.35">
      <c r="A314" s="30" t="s">
        <v>180</v>
      </c>
      <c r="B314" s="26" t="s">
        <v>290</v>
      </c>
      <c r="C314" s="30" t="s">
        <v>32</v>
      </c>
      <c r="D314" s="60" t="s">
        <v>1293</v>
      </c>
      <c r="E314" s="50">
        <v>45758</v>
      </c>
      <c r="F314" s="26" t="s">
        <v>50</v>
      </c>
      <c r="G314" s="49" t="s">
        <v>927</v>
      </c>
      <c r="H314" s="51">
        <v>150000000</v>
      </c>
      <c r="I314" s="33">
        <v>28500000</v>
      </c>
      <c r="J314" s="16">
        <v>178500000</v>
      </c>
      <c r="K314" s="52" t="s">
        <v>44</v>
      </c>
      <c r="L314" s="35">
        <v>900999868</v>
      </c>
      <c r="M314" s="26" t="s">
        <v>99</v>
      </c>
      <c r="N314" s="30" t="s">
        <v>1294</v>
      </c>
      <c r="O314" s="60" t="s">
        <v>39</v>
      </c>
      <c r="P314" s="6"/>
      <c r="Q314" s="36">
        <v>178500000</v>
      </c>
      <c r="R314" s="17">
        <v>365</v>
      </c>
      <c r="S314" s="22" t="s">
        <v>39</v>
      </c>
      <c r="T314" s="2"/>
      <c r="U314" s="22" t="s">
        <v>39</v>
      </c>
      <c r="V314" s="50">
        <v>45758</v>
      </c>
      <c r="W314" s="50">
        <v>46123</v>
      </c>
      <c r="X314" s="50">
        <v>46123</v>
      </c>
      <c r="Y314" s="54" t="s">
        <v>40</v>
      </c>
      <c r="Z314" s="29"/>
      <c r="AA314" s="28" t="s">
        <v>31</v>
      </c>
      <c r="AB314" s="3"/>
      <c r="AC314" s="3"/>
      <c r="AD314" s="4"/>
      <c r="AE314" s="7"/>
    </row>
    <row r="315" spans="1:31" ht="29" x14ac:dyDescent="0.35">
      <c r="A315" s="30" t="s">
        <v>180</v>
      </c>
      <c r="B315" s="26" t="s">
        <v>290</v>
      </c>
      <c r="C315" s="30" t="s">
        <v>32</v>
      </c>
      <c r="D315" s="60" t="s">
        <v>1295</v>
      </c>
      <c r="E315" s="50">
        <v>45757</v>
      </c>
      <c r="F315" s="26" t="s">
        <v>50</v>
      </c>
      <c r="G315" s="49" t="s">
        <v>927</v>
      </c>
      <c r="H315" s="51">
        <v>150000000</v>
      </c>
      <c r="I315" s="33">
        <v>28500000</v>
      </c>
      <c r="J315" s="16">
        <v>178500000</v>
      </c>
      <c r="K315" s="52" t="s">
        <v>44</v>
      </c>
      <c r="L315" s="35">
        <v>901054232</v>
      </c>
      <c r="M315" s="26" t="s">
        <v>146</v>
      </c>
      <c r="N315" s="30" t="s">
        <v>617</v>
      </c>
      <c r="O315" s="60" t="s">
        <v>39</v>
      </c>
      <c r="P315" s="6"/>
      <c r="Q315" s="36">
        <v>178500000</v>
      </c>
      <c r="R315" s="17">
        <v>364</v>
      </c>
      <c r="S315" s="22" t="s">
        <v>39</v>
      </c>
      <c r="T315" s="2"/>
      <c r="U315" s="22" t="s">
        <v>39</v>
      </c>
      <c r="V315" s="50">
        <v>45762</v>
      </c>
      <c r="W315" s="50">
        <v>46126</v>
      </c>
      <c r="X315" s="50">
        <v>46126</v>
      </c>
      <c r="Y315" s="54" t="s">
        <v>40</v>
      </c>
      <c r="Z315" s="29"/>
      <c r="AA315" s="28" t="s">
        <v>31</v>
      </c>
      <c r="AB315" s="3"/>
      <c r="AC315" s="3"/>
      <c r="AD315" s="4"/>
      <c r="AE315" s="7"/>
    </row>
    <row r="316" spans="1:31" ht="29" x14ac:dyDescent="0.35">
      <c r="A316" s="30" t="s">
        <v>180</v>
      </c>
      <c r="B316" s="26" t="s">
        <v>290</v>
      </c>
      <c r="C316" s="30" t="s">
        <v>32</v>
      </c>
      <c r="D316" s="60" t="s">
        <v>1296</v>
      </c>
      <c r="E316" s="50">
        <v>45757</v>
      </c>
      <c r="F316" s="26" t="s">
        <v>50</v>
      </c>
      <c r="G316" s="49" t="s">
        <v>927</v>
      </c>
      <c r="H316" s="51">
        <v>150000000</v>
      </c>
      <c r="I316" s="33">
        <v>28500000</v>
      </c>
      <c r="J316" s="16">
        <v>178500000</v>
      </c>
      <c r="K316" s="52" t="s">
        <v>44</v>
      </c>
      <c r="L316" s="35">
        <v>901439853</v>
      </c>
      <c r="M316" s="26" t="s">
        <v>77</v>
      </c>
      <c r="N316" s="30" t="s">
        <v>595</v>
      </c>
      <c r="O316" s="60" t="s">
        <v>39</v>
      </c>
      <c r="P316" s="6"/>
      <c r="Q316" s="36">
        <v>178500000</v>
      </c>
      <c r="R316" s="17">
        <v>364</v>
      </c>
      <c r="S316" s="22" t="s">
        <v>39</v>
      </c>
      <c r="T316" s="2"/>
      <c r="U316" s="22" t="s">
        <v>39</v>
      </c>
      <c r="V316" s="50">
        <v>45766</v>
      </c>
      <c r="W316" s="50">
        <v>46130</v>
      </c>
      <c r="X316" s="50">
        <v>46130</v>
      </c>
      <c r="Y316" s="54" t="s">
        <v>40</v>
      </c>
      <c r="Z316" s="29"/>
      <c r="AA316" s="28" t="s">
        <v>31</v>
      </c>
      <c r="AB316" s="3"/>
      <c r="AC316" s="3"/>
      <c r="AD316" s="4"/>
      <c r="AE316" s="9" t="s">
        <v>1297</v>
      </c>
    </row>
    <row r="317" spans="1:31" ht="29" x14ac:dyDescent="0.35">
      <c r="A317" s="30" t="s">
        <v>180</v>
      </c>
      <c r="B317" s="26" t="s">
        <v>290</v>
      </c>
      <c r="C317" s="30" t="s">
        <v>32</v>
      </c>
      <c r="D317" s="60" t="s">
        <v>1298</v>
      </c>
      <c r="E317" s="50">
        <v>45758</v>
      </c>
      <c r="F317" s="26" t="s">
        <v>50</v>
      </c>
      <c r="G317" s="49" t="s">
        <v>927</v>
      </c>
      <c r="H317" s="51">
        <v>150000000</v>
      </c>
      <c r="I317" s="33">
        <v>28500000</v>
      </c>
      <c r="J317" s="16">
        <v>178500000</v>
      </c>
      <c r="K317" s="52" t="s">
        <v>44</v>
      </c>
      <c r="L317" s="35">
        <v>901362437</v>
      </c>
      <c r="M317" s="26" t="s">
        <v>63</v>
      </c>
      <c r="N317" s="30" t="s">
        <v>608</v>
      </c>
      <c r="O317" s="60" t="s">
        <v>39</v>
      </c>
      <c r="P317" s="6"/>
      <c r="Q317" s="36">
        <v>178500000</v>
      </c>
      <c r="R317" s="17">
        <v>364</v>
      </c>
      <c r="S317" s="22" t="s">
        <v>39</v>
      </c>
      <c r="T317" s="2"/>
      <c r="U317" s="22" t="s">
        <v>39</v>
      </c>
      <c r="V317" s="50">
        <v>45761</v>
      </c>
      <c r="W317" s="50">
        <v>46125</v>
      </c>
      <c r="X317" s="50">
        <v>46125</v>
      </c>
      <c r="Y317" s="54" t="s">
        <v>40</v>
      </c>
      <c r="Z317" s="29"/>
      <c r="AA317" s="28" t="s">
        <v>31</v>
      </c>
      <c r="AB317" s="3"/>
      <c r="AC317" s="3"/>
      <c r="AD317" s="4"/>
      <c r="AE317" s="7"/>
    </row>
    <row r="318" spans="1:31" ht="29" x14ac:dyDescent="0.35">
      <c r="A318" s="30" t="s">
        <v>180</v>
      </c>
      <c r="B318" s="26" t="s">
        <v>290</v>
      </c>
      <c r="C318" s="30" t="s">
        <v>32</v>
      </c>
      <c r="D318" s="60" t="s">
        <v>1299</v>
      </c>
      <c r="E318" s="50">
        <v>45758</v>
      </c>
      <c r="F318" s="26" t="s">
        <v>50</v>
      </c>
      <c r="G318" s="49" t="s">
        <v>927</v>
      </c>
      <c r="H318" s="51">
        <v>150000000</v>
      </c>
      <c r="I318" s="33">
        <v>28500000</v>
      </c>
      <c r="J318" s="16">
        <v>178500000</v>
      </c>
      <c r="K318" s="52" t="s">
        <v>44</v>
      </c>
      <c r="L318" s="35">
        <v>901656664</v>
      </c>
      <c r="M318" s="26" t="s">
        <v>96</v>
      </c>
      <c r="N318" s="30" t="s">
        <v>1300</v>
      </c>
      <c r="O318" s="60" t="s">
        <v>39</v>
      </c>
      <c r="P318" s="6"/>
      <c r="Q318" s="36">
        <v>178500000</v>
      </c>
      <c r="R318" s="17">
        <v>365</v>
      </c>
      <c r="S318" s="22" t="s">
        <v>39</v>
      </c>
      <c r="T318" s="2"/>
      <c r="U318" s="22" t="s">
        <v>39</v>
      </c>
      <c r="V318" s="50">
        <v>45758</v>
      </c>
      <c r="W318" s="50">
        <v>46123</v>
      </c>
      <c r="X318" s="50">
        <v>46123</v>
      </c>
      <c r="Y318" s="54" t="s">
        <v>40</v>
      </c>
      <c r="Z318" s="29"/>
      <c r="AA318" s="28" t="s">
        <v>31</v>
      </c>
      <c r="AB318" s="3"/>
      <c r="AC318" s="3"/>
      <c r="AD318" s="4"/>
      <c r="AE318" s="9" t="s">
        <v>1301</v>
      </c>
    </row>
    <row r="319" spans="1:31" ht="29" x14ac:dyDescent="0.35">
      <c r="A319" s="30" t="s">
        <v>180</v>
      </c>
      <c r="B319" s="26" t="s">
        <v>290</v>
      </c>
      <c r="C319" s="30" t="s">
        <v>32</v>
      </c>
      <c r="D319" s="60" t="s">
        <v>1302</v>
      </c>
      <c r="E319" s="50">
        <v>45758</v>
      </c>
      <c r="F319" s="26" t="s">
        <v>50</v>
      </c>
      <c r="G319" s="49" t="s">
        <v>927</v>
      </c>
      <c r="H319" s="51">
        <v>150000000</v>
      </c>
      <c r="I319" s="33">
        <v>28500000</v>
      </c>
      <c r="J319" s="16">
        <v>178500000</v>
      </c>
      <c r="K319" s="52" t="s">
        <v>44</v>
      </c>
      <c r="L319" s="35">
        <v>901414919</v>
      </c>
      <c r="M319" s="26" t="s">
        <v>52</v>
      </c>
      <c r="N319" s="30" t="s">
        <v>1303</v>
      </c>
      <c r="O319" s="60" t="s">
        <v>39</v>
      </c>
      <c r="P319" s="6"/>
      <c r="Q319" s="36">
        <v>178500000</v>
      </c>
      <c r="R319" s="17">
        <v>365</v>
      </c>
      <c r="S319" s="22" t="s">
        <v>39</v>
      </c>
      <c r="T319" s="2"/>
      <c r="U319" s="22" t="s">
        <v>39</v>
      </c>
      <c r="V319" s="50">
        <v>45758</v>
      </c>
      <c r="W319" s="50">
        <v>46123</v>
      </c>
      <c r="X319" s="50">
        <v>46123</v>
      </c>
      <c r="Y319" s="54" t="s">
        <v>40</v>
      </c>
      <c r="Z319" s="29"/>
      <c r="AA319" s="28" t="s">
        <v>31</v>
      </c>
      <c r="AB319" s="3"/>
      <c r="AC319" s="3"/>
      <c r="AD319" s="4"/>
      <c r="AE319" s="7"/>
    </row>
    <row r="320" spans="1:31" ht="29" x14ac:dyDescent="0.35">
      <c r="A320" s="30" t="s">
        <v>180</v>
      </c>
      <c r="B320" s="26" t="s">
        <v>290</v>
      </c>
      <c r="C320" s="30" t="s">
        <v>32</v>
      </c>
      <c r="D320" s="60" t="s">
        <v>1304</v>
      </c>
      <c r="E320" s="50">
        <v>45758</v>
      </c>
      <c r="F320" s="26" t="s">
        <v>50</v>
      </c>
      <c r="G320" s="49" t="s">
        <v>927</v>
      </c>
      <c r="H320" s="51">
        <v>150000000</v>
      </c>
      <c r="I320" s="33">
        <v>28500000</v>
      </c>
      <c r="J320" s="16">
        <v>178500000</v>
      </c>
      <c r="K320" s="52" t="s">
        <v>44</v>
      </c>
      <c r="L320" s="35">
        <v>900363059</v>
      </c>
      <c r="M320" s="26" t="s">
        <v>63</v>
      </c>
      <c r="N320" s="30" t="s">
        <v>1305</v>
      </c>
      <c r="O320" s="60" t="s">
        <v>39</v>
      </c>
      <c r="P320" s="6"/>
      <c r="Q320" s="36">
        <v>178500000</v>
      </c>
      <c r="R320" s="17">
        <v>364</v>
      </c>
      <c r="S320" s="22" t="s">
        <v>39</v>
      </c>
      <c r="T320" s="2"/>
      <c r="U320" s="22" t="s">
        <v>39</v>
      </c>
      <c r="V320" s="50">
        <v>45762</v>
      </c>
      <c r="W320" s="50">
        <v>46126</v>
      </c>
      <c r="X320" s="50">
        <v>46126</v>
      </c>
      <c r="Y320" s="54" t="s">
        <v>40</v>
      </c>
      <c r="Z320" s="29"/>
      <c r="AA320" s="28" t="s">
        <v>31</v>
      </c>
      <c r="AB320" s="3"/>
      <c r="AC320" s="3"/>
      <c r="AD320" s="4"/>
      <c r="AE320" s="9" t="s">
        <v>1306</v>
      </c>
    </row>
    <row r="321" spans="1:31" ht="43.5" x14ac:dyDescent="0.35">
      <c r="A321" s="30" t="s">
        <v>29</v>
      </c>
      <c r="B321" s="26" t="s">
        <v>105</v>
      </c>
      <c r="C321" s="30" t="s">
        <v>32</v>
      </c>
      <c r="D321" s="60" t="s">
        <v>1307</v>
      </c>
      <c r="E321" s="50">
        <v>45762</v>
      </c>
      <c r="F321" s="26" t="s">
        <v>50</v>
      </c>
      <c r="G321" s="49" t="s">
        <v>1308</v>
      </c>
      <c r="H321" s="51">
        <v>1502761</v>
      </c>
      <c r="I321" s="33">
        <v>352500</v>
      </c>
      <c r="J321" s="16">
        <v>1855261</v>
      </c>
      <c r="K321" s="52" t="s">
        <v>44</v>
      </c>
      <c r="L321" s="35">
        <v>830061576</v>
      </c>
      <c r="M321" s="26" t="s">
        <v>146</v>
      </c>
      <c r="N321" s="30" t="s">
        <v>804</v>
      </c>
      <c r="O321" s="60" t="s">
        <v>39</v>
      </c>
      <c r="P321" s="6"/>
      <c r="Q321" s="36">
        <v>1855261</v>
      </c>
      <c r="R321" s="17">
        <v>14</v>
      </c>
      <c r="S321" s="22" t="s">
        <v>39</v>
      </c>
      <c r="T321" s="2"/>
      <c r="U321" s="22" t="s">
        <v>39</v>
      </c>
      <c r="V321" s="50">
        <v>45768</v>
      </c>
      <c r="W321" s="50">
        <v>45782</v>
      </c>
      <c r="X321" s="50">
        <v>45782</v>
      </c>
      <c r="Y321" s="54" t="s">
        <v>40</v>
      </c>
      <c r="Z321" s="29"/>
      <c r="AA321" s="28" t="s">
        <v>1309</v>
      </c>
      <c r="AB321" s="3"/>
      <c r="AC321" s="3"/>
      <c r="AD321" s="4"/>
      <c r="AE321" s="9" t="s">
        <v>1310</v>
      </c>
    </row>
    <row r="322" spans="1:31" ht="29" x14ac:dyDescent="0.35">
      <c r="A322" s="30" t="s">
        <v>29</v>
      </c>
      <c r="B322" s="26" t="s">
        <v>457</v>
      </c>
      <c r="C322" s="30" t="s">
        <v>32</v>
      </c>
      <c r="D322" s="60" t="s">
        <v>1311</v>
      </c>
      <c r="E322" s="50">
        <v>45768</v>
      </c>
      <c r="F322" s="26" t="s">
        <v>1312</v>
      </c>
      <c r="G322" s="49" t="s">
        <v>1313</v>
      </c>
      <c r="H322" s="62">
        <v>6784998001</v>
      </c>
      <c r="I322" s="36">
        <v>0</v>
      </c>
      <c r="J322" s="16">
        <v>6784998001</v>
      </c>
      <c r="K322" s="52" t="s">
        <v>44</v>
      </c>
      <c r="L322" s="35">
        <v>900062917</v>
      </c>
      <c r="M322" s="26" t="s">
        <v>52</v>
      </c>
      <c r="N322" s="30" t="s">
        <v>1314</v>
      </c>
      <c r="O322" s="60" t="s">
        <v>39</v>
      </c>
      <c r="P322" s="6"/>
      <c r="Q322" s="36">
        <v>6784998001</v>
      </c>
      <c r="R322" s="17">
        <v>1097</v>
      </c>
      <c r="S322" s="22" t="s">
        <v>39</v>
      </c>
      <c r="T322" s="2"/>
      <c r="U322" s="22" t="s">
        <v>39</v>
      </c>
      <c r="V322" s="50">
        <v>45768</v>
      </c>
      <c r="W322" s="50">
        <v>46865</v>
      </c>
      <c r="X322" s="50">
        <v>46865</v>
      </c>
      <c r="Y322" s="54" t="s">
        <v>40</v>
      </c>
      <c r="Z322" s="29"/>
      <c r="AA322" s="28" t="s">
        <v>1315</v>
      </c>
      <c r="AB322" s="3"/>
      <c r="AC322" s="3"/>
      <c r="AD322" s="4"/>
      <c r="AE322" s="7"/>
    </row>
    <row r="323" spans="1:31" ht="43.5" x14ac:dyDescent="0.35">
      <c r="A323" s="30" t="s">
        <v>84</v>
      </c>
      <c r="B323" s="26" t="s">
        <v>319</v>
      </c>
      <c r="C323" s="30" t="s">
        <v>568</v>
      </c>
      <c r="D323" s="60" t="s">
        <v>1316</v>
      </c>
      <c r="E323" s="50">
        <v>45768</v>
      </c>
      <c r="F323" s="26" t="s">
        <v>50</v>
      </c>
      <c r="G323" s="49" t="s">
        <v>1317</v>
      </c>
      <c r="H323" s="51">
        <v>5752440</v>
      </c>
      <c r="I323" s="33">
        <v>115555</v>
      </c>
      <c r="J323" s="16">
        <v>5867995</v>
      </c>
      <c r="K323" s="52" t="s">
        <v>44</v>
      </c>
      <c r="L323" s="35">
        <v>830040745</v>
      </c>
      <c r="M323" s="26" t="s">
        <v>73</v>
      </c>
      <c r="N323" s="30" t="s">
        <v>1318</v>
      </c>
      <c r="O323" s="60" t="s">
        <v>39</v>
      </c>
      <c r="P323" s="6"/>
      <c r="Q323" s="36">
        <v>5867995</v>
      </c>
      <c r="R323" s="17">
        <v>60</v>
      </c>
      <c r="S323" s="22" t="s">
        <v>39</v>
      </c>
      <c r="T323" s="2"/>
      <c r="U323" s="22" t="s">
        <v>39</v>
      </c>
      <c r="V323" s="50">
        <v>45768</v>
      </c>
      <c r="W323" s="50">
        <v>45828</v>
      </c>
      <c r="X323" s="50">
        <v>45828</v>
      </c>
      <c r="Y323" s="54" t="s">
        <v>40</v>
      </c>
      <c r="Z323" s="29"/>
      <c r="AA323" s="28" t="s">
        <v>112</v>
      </c>
      <c r="AB323" s="3"/>
      <c r="AC323" s="3"/>
      <c r="AD323" s="4"/>
      <c r="AE323" s="9" t="s">
        <v>1319</v>
      </c>
    </row>
    <row r="324" spans="1:31" ht="43.5" x14ac:dyDescent="0.35">
      <c r="A324" s="30" t="s">
        <v>65</v>
      </c>
      <c r="B324" s="26" t="s">
        <v>509</v>
      </c>
      <c r="C324" s="30" t="s">
        <v>32</v>
      </c>
      <c r="D324" s="60" t="s">
        <v>1320</v>
      </c>
      <c r="E324" s="50">
        <v>45768</v>
      </c>
      <c r="F324" s="26" t="s">
        <v>151</v>
      </c>
      <c r="G324" s="49" t="s">
        <v>1321</v>
      </c>
      <c r="H324" s="51">
        <v>31189255</v>
      </c>
      <c r="I324" s="33">
        <v>5925958</v>
      </c>
      <c r="J324" s="16">
        <v>37115213</v>
      </c>
      <c r="K324" s="52" t="s">
        <v>44</v>
      </c>
      <c r="L324" s="35">
        <v>800226923</v>
      </c>
      <c r="M324" s="26" t="s">
        <v>63</v>
      </c>
      <c r="N324" s="30" t="s">
        <v>566</v>
      </c>
      <c r="O324" s="60" t="s">
        <v>39</v>
      </c>
      <c r="P324" s="6"/>
      <c r="Q324" s="36">
        <v>37115213</v>
      </c>
      <c r="R324" s="17">
        <v>29</v>
      </c>
      <c r="S324" s="22" t="s">
        <v>39</v>
      </c>
      <c r="T324" s="2"/>
      <c r="U324" s="22" t="s">
        <v>39</v>
      </c>
      <c r="V324" s="50">
        <v>45768</v>
      </c>
      <c r="W324" s="50">
        <v>45797</v>
      </c>
      <c r="X324" s="50">
        <v>45797</v>
      </c>
      <c r="Y324" s="54" t="s">
        <v>40</v>
      </c>
      <c r="Z324" s="29"/>
      <c r="AA324" s="28" t="s">
        <v>1322</v>
      </c>
      <c r="AB324" s="3"/>
      <c r="AC324" s="3"/>
      <c r="AD324" s="4"/>
      <c r="AE324" s="7"/>
    </row>
    <row r="325" spans="1:31" ht="43.5" x14ac:dyDescent="0.35">
      <c r="A325" s="30" t="s">
        <v>29</v>
      </c>
      <c r="B325" s="26" t="s">
        <v>105</v>
      </c>
      <c r="C325" s="30" t="s">
        <v>32</v>
      </c>
      <c r="D325" s="60" t="s">
        <v>1323</v>
      </c>
      <c r="E325" s="50">
        <v>45775</v>
      </c>
      <c r="F325" s="26" t="s">
        <v>50</v>
      </c>
      <c r="G325" s="49" t="s">
        <v>1324</v>
      </c>
      <c r="H325" s="51">
        <v>120786000</v>
      </c>
      <c r="I325" s="33">
        <v>22949340</v>
      </c>
      <c r="J325" s="16">
        <v>143735340</v>
      </c>
      <c r="K325" s="52" t="s">
        <v>44</v>
      </c>
      <c r="L325" s="35">
        <v>901538493</v>
      </c>
      <c r="M325" s="26" t="s">
        <v>63</v>
      </c>
      <c r="N325" s="30" t="s">
        <v>1325</v>
      </c>
      <c r="O325" s="60" t="s">
        <v>39</v>
      </c>
      <c r="P325" s="6"/>
      <c r="Q325" s="36">
        <v>143735340</v>
      </c>
      <c r="R325" s="17">
        <v>60</v>
      </c>
      <c r="S325" s="22" t="s">
        <v>39</v>
      </c>
      <c r="T325" s="2"/>
      <c r="U325" s="22" t="s">
        <v>39</v>
      </c>
      <c r="V325" s="50">
        <v>45775</v>
      </c>
      <c r="W325" s="50">
        <v>45835</v>
      </c>
      <c r="X325" s="50">
        <v>45835</v>
      </c>
      <c r="Y325" s="54" t="s">
        <v>40</v>
      </c>
      <c r="Z325" s="29"/>
      <c r="AA325" s="28" t="s">
        <v>1326</v>
      </c>
      <c r="AB325" s="3"/>
      <c r="AC325" s="3"/>
      <c r="AD325" s="4"/>
      <c r="AE325" s="9" t="s">
        <v>1327</v>
      </c>
    </row>
    <row r="326" spans="1:31" ht="43.5" x14ac:dyDescent="0.35">
      <c r="A326" s="30" t="s">
        <v>29</v>
      </c>
      <c r="B326" s="26" t="s">
        <v>105</v>
      </c>
      <c r="C326" s="30" t="s">
        <v>32</v>
      </c>
      <c r="D326" s="60" t="s">
        <v>1328</v>
      </c>
      <c r="E326" s="50">
        <v>45775</v>
      </c>
      <c r="F326" s="26" t="s">
        <v>50</v>
      </c>
      <c r="G326" s="49" t="s">
        <v>1329</v>
      </c>
      <c r="H326" s="51">
        <v>700000000</v>
      </c>
      <c r="I326" s="33">
        <v>0</v>
      </c>
      <c r="J326" s="16">
        <v>700000000</v>
      </c>
      <c r="K326" s="52" t="s">
        <v>44</v>
      </c>
      <c r="L326" s="35">
        <v>860075558</v>
      </c>
      <c r="M326" s="26" t="s">
        <v>77</v>
      </c>
      <c r="N326" s="30" t="s">
        <v>305</v>
      </c>
      <c r="O326" s="60" t="s">
        <v>39</v>
      </c>
      <c r="P326" s="6"/>
      <c r="Q326" s="36">
        <v>700000000</v>
      </c>
      <c r="R326" s="17">
        <v>597</v>
      </c>
      <c r="S326" s="22" t="s">
        <v>39</v>
      </c>
      <c r="T326" s="2"/>
      <c r="U326" s="22" t="s">
        <v>39</v>
      </c>
      <c r="V326" s="50">
        <v>45790</v>
      </c>
      <c r="W326" s="50">
        <v>46387</v>
      </c>
      <c r="X326" s="50">
        <v>46387</v>
      </c>
      <c r="Y326" s="54" t="s">
        <v>40</v>
      </c>
      <c r="Z326" s="29"/>
      <c r="AA326" s="28" t="s">
        <v>1326</v>
      </c>
      <c r="AB326" s="3"/>
      <c r="AC326" s="3"/>
      <c r="AD326" s="4"/>
      <c r="AE326" s="7"/>
    </row>
    <row r="327" spans="1:31" ht="43.5" x14ac:dyDescent="0.35">
      <c r="A327" s="30" t="s">
        <v>29</v>
      </c>
      <c r="B327" s="26" t="s">
        <v>105</v>
      </c>
      <c r="C327" s="30" t="s">
        <v>32</v>
      </c>
      <c r="D327" s="60" t="s">
        <v>1330</v>
      </c>
      <c r="E327" s="50">
        <v>45777</v>
      </c>
      <c r="F327" s="26" t="s">
        <v>50</v>
      </c>
      <c r="G327" s="49" t="s">
        <v>1331</v>
      </c>
      <c r="H327" s="51">
        <v>71114416</v>
      </c>
      <c r="I327" s="33">
        <v>0</v>
      </c>
      <c r="J327" s="16">
        <v>71114416</v>
      </c>
      <c r="K327" s="52" t="s">
        <v>44</v>
      </c>
      <c r="L327" s="35">
        <v>830103591</v>
      </c>
      <c r="M327" s="26" t="s">
        <v>45</v>
      </c>
      <c r="N327" s="30" t="s">
        <v>1332</v>
      </c>
      <c r="O327" s="60" t="s">
        <v>39</v>
      </c>
      <c r="P327" s="6"/>
      <c r="Q327" s="36">
        <v>71114416</v>
      </c>
      <c r="R327" s="17">
        <v>365</v>
      </c>
      <c r="S327" s="22" t="s">
        <v>39</v>
      </c>
      <c r="T327" s="2"/>
      <c r="U327" s="22" t="s">
        <v>39</v>
      </c>
      <c r="V327" s="50">
        <v>45778</v>
      </c>
      <c r="W327" s="50">
        <v>46143</v>
      </c>
      <c r="X327" s="50">
        <v>46143</v>
      </c>
      <c r="Y327" s="54" t="s">
        <v>40</v>
      </c>
      <c r="Z327" s="29"/>
      <c r="AA327" s="28" t="s">
        <v>1135</v>
      </c>
      <c r="AB327" s="3"/>
      <c r="AC327" s="3"/>
      <c r="AD327" s="4"/>
      <c r="AE327" s="7"/>
    </row>
    <row r="328" spans="1:31" ht="43.5" x14ac:dyDescent="0.35">
      <c r="A328" s="30" t="s">
        <v>29</v>
      </c>
      <c r="B328" s="26" t="s">
        <v>457</v>
      </c>
      <c r="C328" s="30" t="s">
        <v>568</v>
      </c>
      <c r="D328" s="60" t="s">
        <v>1333</v>
      </c>
      <c r="E328" s="50">
        <v>45777</v>
      </c>
      <c r="F328" s="26" t="s">
        <v>50</v>
      </c>
      <c r="G328" s="49" t="s">
        <v>1334</v>
      </c>
      <c r="H328" s="62">
        <v>1675800</v>
      </c>
      <c r="I328" s="36">
        <v>0</v>
      </c>
      <c r="J328" s="16">
        <v>1675800</v>
      </c>
      <c r="K328" s="52" t="s">
        <v>44</v>
      </c>
      <c r="L328" s="35">
        <v>900228799</v>
      </c>
      <c r="M328" s="26" t="s">
        <v>73</v>
      </c>
      <c r="N328" s="30" t="s">
        <v>1335</v>
      </c>
      <c r="O328" s="60" t="s">
        <v>39</v>
      </c>
      <c r="P328" s="6"/>
      <c r="Q328" s="36">
        <v>1675800</v>
      </c>
      <c r="R328" s="17">
        <v>1096</v>
      </c>
      <c r="S328" s="22" t="s">
        <v>39</v>
      </c>
      <c r="T328" s="2"/>
      <c r="U328" s="22" t="s">
        <v>39</v>
      </c>
      <c r="V328" s="50">
        <v>45777</v>
      </c>
      <c r="W328" s="50">
        <v>46873</v>
      </c>
      <c r="X328" s="50">
        <v>46873</v>
      </c>
      <c r="Y328" s="54" t="s">
        <v>40</v>
      </c>
      <c r="Z328" s="29"/>
      <c r="AA328" s="28" t="s">
        <v>1336</v>
      </c>
      <c r="AB328" s="3"/>
      <c r="AC328" s="3"/>
      <c r="AD328" s="4"/>
      <c r="AE328" s="7"/>
    </row>
    <row r="329" spans="1:31" ht="29" x14ac:dyDescent="0.35">
      <c r="A329" s="30" t="s">
        <v>180</v>
      </c>
      <c r="B329" s="26" t="s">
        <v>290</v>
      </c>
      <c r="C329" s="30" t="s">
        <v>32</v>
      </c>
      <c r="D329" s="60" t="s">
        <v>1337</v>
      </c>
      <c r="E329" s="50">
        <v>45777</v>
      </c>
      <c r="F329" s="26" t="s">
        <v>50</v>
      </c>
      <c r="G329" s="49" t="s">
        <v>927</v>
      </c>
      <c r="H329" s="51">
        <v>300000000</v>
      </c>
      <c r="I329" s="33">
        <v>57000000</v>
      </c>
      <c r="J329" s="16">
        <v>357000000</v>
      </c>
      <c r="K329" s="52" t="s">
        <v>44</v>
      </c>
      <c r="L329" s="35">
        <v>900720181</v>
      </c>
      <c r="M329" s="26" t="s">
        <v>52</v>
      </c>
      <c r="N329" s="30" t="s">
        <v>1338</v>
      </c>
      <c r="O329" s="60" t="s">
        <v>39</v>
      </c>
      <c r="P329" s="6"/>
      <c r="Q329" s="36">
        <v>357000000</v>
      </c>
      <c r="R329" s="17">
        <v>365</v>
      </c>
      <c r="S329" s="22" t="s">
        <v>39</v>
      </c>
      <c r="T329" s="2"/>
      <c r="U329" s="22" t="s">
        <v>39</v>
      </c>
      <c r="V329" s="50">
        <v>45777</v>
      </c>
      <c r="W329" s="50">
        <v>46142</v>
      </c>
      <c r="X329" s="50">
        <v>46142</v>
      </c>
      <c r="Y329" s="54" t="s">
        <v>40</v>
      </c>
      <c r="Z329" s="29"/>
      <c r="AA329" s="28" t="s">
        <v>31</v>
      </c>
      <c r="AB329" s="3"/>
      <c r="AC329" s="3"/>
      <c r="AD329" s="4"/>
      <c r="AE329" s="7"/>
    </row>
    <row r="330" spans="1:31" ht="29" x14ac:dyDescent="0.35">
      <c r="A330" s="30" t="s">
        <v>29</v>
      </c>
      <c r="B330" s="26" t="s">
        <v>457</v>
      </c>
      <c r="C330" s="30" t="s">
        <v>32</v>
      </c>
      <c r="D330" s="60" t="s">
        <v>1339</v>
      </c>
      <c r="E330" s="50">
        <v>45785</v>
      </c>
      <c r="F330" s="26" t="s">
        <v>151</v>
      </c>
      <c r="G330" s="49" t="s">
        <v>1340</v>
      </c>
      <c r="H330" s="62">
        <v>31761100</v>
      </c>
      <c r="I330" s="36">
        <v>0</v>
      </c>
      <c r="J330" s="16">
        <v>31761100</v>
      </c>
      <c r="K330" s="52" t="s">
        <v>44</v>
      </c>
      <c r="L330" s="35">
        <v>900461036</v>
      </c>
      <c r="M330" s="26" t="s">
        <v>89</v>
      </c>
      <c r="N330" s="30" t="s">
        <v>1341</v>
      </c>
      <c r="O330" s="60" t="s">
        <v>39</v>
      </c>
      <c r="P330" s="6"/>
      <c r="Q330" s="36">
        <v>31761100</v>
      </c>
      <c r="R330" s="17">
        <v>15</v>
      </c>
      <c r="S330" s="22" t="s">
        <v>39</v>
      </c>
      <c r="T330" s="2"/>
      <c r="U330" s="22" t="s">
        <v>39</v>
      </c>
      <c r="V330" s="50">
        <v>45785</v>
      </c>
      <c r="W330" s="50">
        <v>45800</v>
      </c>
      <c r="X330" s="50">
        <v>45800</v>
      </c>
      <c r="Y330" s="54" t="s">
        <v>40</v>
      </c>
      <c r="Z330" s="29"/>
      <c r="AA330" s="28" t="s">
        <v>1246</v>
      </c>
      <c r="AB330" s="3"/>
      <c r="AC330" s="3"/>
      <c r="AD330" s="4"/>
      <c r="AE330" s="7"/>
    </row>
    <row r="331" spans="1:31" ht="29" x14ac:dyDescent="0.35">
      <c r="A331" s="30" t="s">
        <v>84</v>
      </c>
      <c r="B331" s="26" t="s">
        <v>213</v>
      </c>
      <c r="C331" s="30" t="s">
        <v>80</v>
      </c>
      <c r="D331" s="60" t="s">
        <v>1342</v>
      </c>
      <c r="E331" s="50">
        <v>45793</v>
      </c>
      <c r="F331" s="26" t="s">
        <v>50</v>
      </c>
      <c r="G331" s="40" t="s">
        <v>1343</v>
      </c>
      <c r="H331" s="51">
        <v>1398645935</v>
      </c>
      <c r="I331" s="33">
        <v>147259488</v>
      </c>
      <c r="J331" s="16">
        <v>1545905423</v>
      </c>
      <c r="K331" s="52" t="s">
        <v>44</v>
      </c>
      <c r="L331" s="35">
        <v>901948191</v>
      </c>
      <c r="M331" s="26" t="s">
        <v>63</v>
      </c>
      <c r="N331" s="30" t="s">
        <v>1344</v>
      </c>
      <c r="O331" s="60" t="s">
        <v>39</v>
      </c>
      <c r="P331" s="6"/>
      <c r="Q331" s="36">
        <v>1545905423</v>
      </c>
      <c r="R331" s="17"/>
      <c r="S331" s="22" t="s">
        <v>39</v>
      </c>
      <c r="T331" s="2"/>
      <c r="U331" s="22" t="s">
        <v>39</v>
      </c>
      <c r="V331" s="50">
        <v>45793</v>
      </c>
      <c r="W331" s="50">
        <v>46250</v>
      </c>
      <c r="X331" s="50">
        <v>46250</v>
      </c>
      <c r="Y331" s="54" t="s">
        <v>40</v>
      </c>
      <c r="Z331" s="29"/>
      <c r="AA331" s="28" t="s">
        <v>139</v>
      </c>
      <c r="AB331" s="3">
        <v>0</v>
      </c>
      <c r="AC331" s="3">
        <v>0</v>
      </c>
      <c r="AD331" s="4"/>
      <c r="AE331" s="7"/>
    </row>
    <row r="332" spans="1:31" ht="58" x14ac:dyDescent="0.35">
      <c r="A332" s="30" t="s">
        <v>65</v>
      </c>
      <c r="B332" s="26" t="s">
        <v>875</v>
      </c>
      <c r="C332" s="30" t="s">
        <v>80</v>
      </c>
      <c r="D332" s="60" t="s">
        <v>1345</v>
      </c>
      <c r="E332" s="50">
        <v>45776</v>
      </c>
      <c r="F332" s="26" t="s">
        <v>50</v>
      </c>
      <c r="G332" s="49" t="s">
        <v>1346</v>
      </c>
      <c r="H332" s="51">
        <v>1255209605</v>
      </c>
      <c r="I332" s="33">
        <v>66776084</v>
      </c>
      <c r="J332" s="16">
        <v>1321985734</v>
      </c>
      <c r="K332" s="52" t="s">
        <v>44</v>
      </c>
      <c r="L332" s="35">
        <v>830128457</v>
      </c>
      <c r="M332" s="26" t="s">
        <v>96</v>
      </c>
      <c r="N332" s="30" t="s">
        <v>1347</v>
      </c>
      <c r="O332" s="60" t="s">
        <v>39</v>
      </c>
      <c r="P332" s="6"/>
      <c r="Q332" s="36">
        <v>1321985734</v>
      </c>
      <c r="R332" s="17"/>
      <c r="S332" s="22" t="s">
        <v>39</v>
      </c>
      <c r="T332" s="2"/>
      <c r="U332" s="22" t="s">
        <v>39</v>
      </c>
      <c r="V332" s="50">
        <v>45786</v>
      </c>
      <c r="W332" s="50">
        <v>45838</v>
      </c>
      <c r="X332" s="50">
        <v>45838</v>
      </c>
      <c r="Y332" s="54" t="s">
        <v>40</v>
      </c>
      <c r="Z332" s="29"/>
      <c r="AA332" s="28" t="s">
        <v>1348</v>
      </c>
      <c r="AB332" s="3">
        <v>0.9</v>
      </c>
      <c r="AC332" s="3">
        <v>0.5</v>
      </c>
      <c r="AD332" s="4"/>
      <c r="AE332" s="9" t="s">
        <v>1349</v>
      </c>
    </row>
    <row r="333" spans="1:31" ht="29" x14ac:dyDescent="0.35">
      <c r="A333" s="30" t="s">
        <v>29</v>
      </c>
      <c r="B333" s="26" t="s">
        <v>457</v>
      </c>
      <c r="C333" s="30" t="s">
        <v>80</v>
      </c>
      <c r="D333" s="60" t="s">
        <v>1350</v>
      </c>
      <c r="E333" s="50">
        <v>45777</v>
      </c>
      <c r="F333" s="26" t="s">
        <v>50</v>
      </c>
      <c r="G333" s="49" t="s">
        <v>1351</v>
      </c>
      <c r="H333" s="62">
        <v>6072314301</v>
      </c>
      <c r="I333" s="36">
        <v>1424370021</v>
      </c>
      <c r="J333" s="16">
        <v>7496684322</v>
      </c>
      <c r="K333" s="52" t="s">
        <v>44</v>
      </c>
      <c r="L333" s="35">
        <v>901153192</v>
      </c>
      <c r="M333" s="26" t="s">
        <v>73</v>
      </c>
      <c r="N333" s="30" t="s">
        <v>1352</v>
      </c>
      <c r="O333" s="60" t="s">
        <v>39</v>
      </c>
      <c r="P333" s="6"/>
      <c r="Q333" s="36">
        <v>7496684322</v>
      </c>
      <c r="R333" s="17"/>
      <c r="S333" s="22" t="s">
        <v>39</v>
      </c>
      <c r="T333" s="2"/>
      <c r="U333" s="22" t="s">
        <v>39</v>
      </c>
      <c r="V333" s="50">
        <v>45778</v>
      </c>
      <c r="W333" s="50">
        <v>46873</v>
      </c>
      <c r="X333" s="50">
        <v>46873</v>
      </c>
      <c r="Y333" s="54" t="s">
        <v>40</v>
      </c>
      <c r="Z333" s="29"/>
      <c r="AA333" s="28" t="s">
        <v>1353</v>
      </c>
      <c r="AB333" s="3">
        <v>0.03</v>
      </c>
      <c r="AC333" s="3">
        <v>0</v>
      </c>
      <c r="AD333" s="4"/>
      <c r="AE333" s="7"/>
    </row>
    <row r="334" spans="1:31" ht="29" x14ac:dyDescent="0.35">
      <c r="A334" s="30" t="s">
        <v>101</v>
      </c>
      <c r="B334" s="26" t="s">
        <v>125</v>
      </c>
      <c r="C334" s="30" t="s">
        <v>32</v>
      </c>
      <c r="D334" s="60" t="s">
        <v>1354</v>
      </c>
      <c r="E334" s="50">
        <v>45793</v>
      </c>
      <c r="F334" s="26" t="s">
        <v>50</v>
      </c>
      <c r="G334" s="49" t="s">
        <v>1355</v>
      </c>
      <c r="H334" s="51">
        <v>33000000</v>
      </c>
      <c r="I334" s="33">
        <v>6270000</v>
      </c>
      <c r="J334" s="16">
        <v>39270000</v>
      </c>
      <c r="K334" s="52" t="s">
        <v>44</v>
      </c>
      <c r="L334" s="35">
        <v>901258229</v>
      </c>
      <c r="M334" s="26" t="s">
        <v>63</v>
      </c>
      <c r="N334" s="30" t="s">
        <v>1356</v>
      </c>
      <c r="O334" s="60" t="s">
        <v>39</v>
      </c>
      <c r="P334" s="6"/>
      <c r="Q334" s="36">
        <v>39270000</v>
      </c>
      <c r="R334" s="17"/>
      <c r="S334" s="22" t="s">
        <v>39</v>
      </c>
      <c r="T334" s="2"/>
      <c r="U334" s="22" t="s">
        <v>39</v>
      </c>
      <c r="V334" s="50">
        <v>45793</v>
      </c>
      <c r="W334" s="50">
        <v>45853</v>
      </c>
      <c r="X334" s="50">
        <v>45853</v>
      </c>
      <c r="Y334" s="54" t="s">
        <v>40</v>
      </c>
      <c r="Z334" s="29"/>
      <c r="AA334" s="28" t="s">
        <v>104</v>
      </c>
      <c r="AB334" s="3">
        <v>0.25</v>
      </c>
      <c r="AC334" s="3">
        <v>0</v>
      </c>
      <c r="AD334" s="4"/>
      <c r="AE334" s="7"/>
    </row>
    <row r="335" spans="1:31" ht="43.5" x14ac:dyDescent="0.35">
      <c r="A335" s="30" t="s">
        <v>65</v>
      </c>
      <c r="B335" s="26" t="s">
        <v>840</v>
      </c>
      <c r="C335" s="30" t="s">
        <v>32</v>
      </c>
      <c r="D335" s="60" t="s">
        <v>1357</v>
      </c>
      <c r="E335" s="50">
        <v>45777</v>
      </c>
      <c r="F335" s="26" t="s">
        <v>50</v>
      </c>
      <c r="G335" s="49" t="s">
        <v>1358</v>
      </c>
      <c r="H335" s="51">
        <v>11000000</v>
      </c>
      <c r="I335" s="33">
        <v>2090000</v>
      </c>
      <c r="J335" s="16">
        <v>13090000</v>
      </c>
      <c r="K335" s="52" t="s">
        <v>44</v>
      </c>
      <c r="L335" s="35">
        <v>860019289</v>
      </c>
      <c r="M335" s="26" t="s">
        <v>45</v>
      </c>
      <c r="N335" s="30" t="s">
        <v>582</v>
      </c>
      <c r="O335" s="60" t="s">
        <v>39</v>
      </c>
      <c r="P335" s="6"/>
      <c r="Q335" s="36">
        <v>13090000</v>
      </c>
      <c r="R335" s="17"/>
      <c r="S335" s="22" t="s">
        <v>39</v>
      </c>
      <c r="T335" s="2"/>
      <c r="U335" s="22" t="s">
        <v>39</v>
      </c>
      <c r="V335" s="50">
        <v>45777</v>
      </c>
      <c r="W335" s="50">
        <v>45807</v>
      </c>
      <c r="X335" s="50">
        <v>45807</v>
      </c>
      <c r="Y335" s="54" t="s">
        <v>40</v>
      </c>
      <c r="Z335" s="29"/>
      <c r="AA335" s="28" t="s">
        <v>1336</v>
      </c>
      <c r="AB335" s="3">
        <v>1</v>
      </c>
      <c r="AC335" s="3">
        <v>0</v>
      </c>
      <c r="AD335" s="4"/>
      <c r="AE335" s="7"/>
    </row>
    <row r="336" spans="1:31" ht="29" x14ac:dyDescent="0.35">
      <c r="A336" s="30" t="s">
        <v>180</v>
      </c>
      <c r="B336" s="26" t="s">
        <v>290</v>
      </c>
      <c r="C336" s="30" t="s">
        <v>32</v>
      </c>
      <c r="D336" s="60" t="s">
        <v>1390</v>
      </c>
      <c r="E336" s="50">
        <v>45777</v>
      </c>
      <c r="F336" s="26" t="s">
        <v>50</v>
      </c>
      <c r="G336" s="49" t="s">
        <v>927</v>
      </c>
      <c r="H336" s="51">
        <v>200000000</v>
      </c>
      <c r="I336" s="33">
        <v>38000000</v>
      </c>
      <c r="J336" s="16">
        <v>238000000</v>
      </c>
      <c r="K336" s="52" t="s">
        <v>44</v>
      </c>
      <c r="L336" s="35">
        <v>900708605</v>
      </c>
      <c r="M336" s="26" t="s">
        <v>73</v>
      </c>
      <c r="N336" s="30" t="s">
        <v>1391</v>
      </c>
      <c r="O336" s="60" t="s">
        <v>39</v>
      </c>
      <c r="P336" s="6"/>
      <c r="Q336" s="36">
        <v>238000000</v>
      </c>
      <c r="R336" s="17"/>
      <c r="S336" s="22" t="s">
        <v>39</v>
      </c>
      <c r="T336" s="2"/>
      <c r="U336" s="22" t="s">
        <v>39</v>
      </c>
      <c r="V336" s="50">
        <v>45777</v>
      </c>
      <c r="W336" s="50">
        <v>46141</v>
      </c>
      <c r="X336" s="50">
        <v>46141</v>
      </c>
      <c r="Y336" s="54" t="s">
        <v>40</v>
      </c>
      <c r="Z336" s="29"/>
      <c r="AA336" s="28" t="s">
        <v>31</v>
      </c>
      <c r="AB336" s="3">
        <v>8.3299999999999999E-2</v>
      </c>
      <c r="AC336" s="3">
        <v>0</v>
      </c>
      <c r="AD336" s="4"/>
      <c r="AE336" s="7"/>
    </row>
    <row r="337" spans="1:31" ht="29" x14ac:dyDescent="0.35">
      <c r="A337" s="30" t="s">
        <v>180</v>
      </c>
      <c r="B337" s="26" t="s">
        <v>290</v>
      </c>
      <c r="C337" s="30" t="s">
        <v>32</v>
      </c>
      <c r="D337" s="60" t="s">
        <v>1419</v>
      </c>
      <c r="E337" s="50">
        <v>45777</v>
      </c>
      <c r="F337" s="26" t="s">
        <v>50</v>
      </c>
      <c r="G337" s="49" t="s">
        <v>927</v>
      </c>
      <c r="H337" s="51">
        <v>150000000</v>
      </c>
      <c r="I337" s="33">
        <v>28500000</v>
      </c>
      <c r="J337" s="16">
        <v>178500000</v>
      </c>
      <c r="K337" s="52" t="s">
        <v>44</v>
      </c>
      <c r="L337" s="35">
        <v>900586852</v>
      </c>
      <c r="M337" s="26" t="s">
        <v>99</v>
      </c>
      <c r="N337" s="30" t="s">
        <v>757</v>
      </c>
      <c r="O337" s="60" t="s">
        <v>39</v>
      </c>
      <c r="P337" s="6"/>
      <c r="Q337" s="36">
        <v>178500000</v>
      </c>
      <c r="R337" s="17"/>
      <c r="S337" s="22" t="s">
        <v>39</v>
      </c>
      <c r="T337" s="2"/>
      <c r="U337" s="22" t="s">
        <v>39</v>
      </c>
      <c r="V337" s="50">
        <v>45777</v>
      </c>
      <c r="W337" s="50">
        <v>46141</v>
      </c>
      <c r="X337" s="50">
        <v>46141</v>
      </c>
      <c r="Y337" s="54" t="s">
        <v>40</v>
      </c>
      <c r="Z337" s="29"/>
      <c r="AA337" s="28" t="s">
        <v>31</v>
      </c>
      <c r="AB337" s="3">
        <v>8.3299999999999999E-2</v>
      </c>
      <c r="AC337" s="3">
        <v>0</v>
      </c>
      <c r="AD337" s="4"/>
      <c r="AE337" s="7"/>
    </row>
    <row r="338" spans="1:31" ht="29" x14ac:dyDescent="0.35">
      <c r="A338" s="30" t="s">
        <v>180</v>
      </c>
      <c r="B338" s="26" t="s">
        <v>290</v>
      </c>
      <c r="C338" s="30" t="s">
        <v>32</v>
      </c>
      <c r="D338" s="60" t="s">
        <v>1392</v>
      </c>
      <c r="E338" s="50">
        <v>45777</v>
      </c>
      <c r="F338" s="26" t="s">
        <v>50</v>
      </c>
      <c r="G338" s="49" t="s">
        <v>927</v>
      </c>
      <c r="H338" s="51">
        <v>150000000</v>
      </c>
      <c r="I338" s="33">
        <v>28500000</v>
      </c>
      <c r="J338" s="16">
        <v>178500000</v>
      </c>
      <c r="K338" s="52" t="s">
        <v>44</v>
      </c>
      <c r="L338" s="35">
        <v>901182653</v>
      </c>
      <c r="M338" s="26" t="s">
        <v>99</v>
      </c>
      <c r="N338" s="30" t="s">
        <v>691</v>
      </c>
      <c r="O338" s="60" t="s">
        <v>39</v>
      </c>
      <c r="P338" s="6"/>
      <c r="Q338" s="36">
        <v>178500000</v>
      </c>
      <c r="R338" s="17"/>
      <c r="S338" s="22" t="s">
        <v>39</v>
      </c>
      <c r="T338" s="2"/>
      <c r="U338" s="22" t="s">
        <v>39</v>
      </c>
      <c r="V338" s="50">
        <v>45777</v>
      </c>
      <c r="W338" s="50">
        <v>46141</v>
      </c>
      <c r="X338" s="50">
        <v>46141</v>
      </c>
      <c r="Y338" s="54" t="s">
        <v>40</v>
      </c>
      <c r="Z338" s="29"/>
      <c r="AA338" s="28" t="s">
        <v>31</v>
      </c>
      <c r="AB338" s="3">
        <v>8.3299999999999999E-2</v>
      </c>
      <c r="AC338" s="3">
        <v>0</v>
      </c>
      <c r="AD338" s="4"/>
      <c r="AE338" s="7"/>
    </row>
    <row r="339" spans="1:31" ht="29" x14ac:dyDescent="0.35">
      <c r="A339" s="30" t="s">
        <v>180</v>
      </c>
      <c r="B339" s="26" t="s">
        <v>290</v>
      </c>
      <c r="C339" s="30" t="s">
        <v>32</v>
      </c>
      <c r="D339" s="60" t="s">
        <v>1420</v>
      </c>
      <c r="E339" s="50">
        <v>45777</v>
      </c>
      <c r="F339" s="26" t="s">
        <v>50</v>
      </c>
      <c r="G339" s="49" t="s">
        <v>927</v>
      </c>
      <c r="H339" s="51">
        <v>150000000</v>
      </c>
      <c r="I339" s="33">
        <v>28500000</v>
      </c>
      <c r="J339" s="16">
        <v>178500000</v>
      </c>
      <c r="K339" s="52" t="s">
        <v>44</v>
      </c>
      <c r="L339" s="35">
        <v>860070899</v>
      </c>
      <c r="M339" s="26" t="s">
        <v>160</v>
      </c>
      <c r="N339" s="30" t="s">
        <v>1421</v>
      </c>
      <c r="O339" s="60" t="s">
        <v>39</v>
      </c>
      <c r="P339" s="6"/>
      <c r="Q339" s="36">
        <v>178500000</v>
      </c>
      <c r="R339" s="17"/>
      <c r="S339" s="22" t="s">
        <v>39</v>
      </c>
      <c r="T339" s="2"/>
      <c r="U339" s="22" t="s">
        <v>39</v>
      </c>
      <c r="V339" s="50">
        <v>45777</v>
      </c>
      <c r="W339" s="50">
        <v>46141</v>
      </c>
      <c r="X339" s="50">
        <v>46141</v>
      </c>
      <c r="Y339" s="54" t="s">
        <v>40</v>
      </c>
      <c r="Z339" s="29"/>
      <c r="AA339" s="28" t="s">
        <v>31</v>
      </c>
      <c r="AB339" s="3">
        <v>8.3299999999999999E-2</v>
      </c>
      <c r="AC339" s="3">
        <v>0</v>
      </c>
      <c r="AD339" s="4"/>
      <c r="AE339" s="7"/>
    </row>
    <row r="340" spans="1:31" ht="29" x14ac:dyDescent="0.35">
      <c r="A340" s="30" t="s">
        <v>180</v>
      </c>
      <c r="B340" s="26" t="s">
        <v>290</v>
      </c>
      <c r="C340" s="30" t="s">
        <v>32</v>
      </c>
      <c r="D340" s="60" t="s">
        <v>1389</v>
      </c>
      <c r="E340" s="50">
        <v>45779</v>
      </c>
      <c r="F340" s="26" t="s">
        <v>50</v>
      </c>
      <c r="G340" s="49" t="s">
        <v>927</v>
      </c>
      <c r="H340" s="51">
        <v>400000000</v>
      </c>
      <c r="I340" s="33">
        <v>76000000</v>
      </c>
      <c r="J340" s="16">
        <v>476000000</v>
      </c>
      <c r="K340" s="52" t="s">
        <v>44</v>
      </c>
      <c r="L340" s="35">
        <v>900722172</v>
      </c>
      <c r="M340" s="26" t="s">
        <v>77</v>
      </c>
      <c r="N340" s="30" t="s">
        <v>643</v>
      </c>
      <c r="O340" s="60" t="s">
        <v>39</v>
      </c>
      <c r="P340" s="6"/>
      <c r="Q340" s="36">
        <v>476000000</v>
      </c>
      <c r="R340" s="17"/>
      <c r="S340" s="22" t="s">
        <v>39</v>
      </c>
      <c r="T340" s="2"/>
      <c r="U340" s="22" t="s">
        <v>39</v>
      </c>
      <c r="V340" s="50">
        <v>45779</v>
      </c>
      <c r="W340" s="50">
        <v>46143</v>
      </c>
      <c r="X340" s="50">
        <v>46143</v>
      </c>
      <c r="Y340" s="54" t="s">
        <v>40</v>
      </c>
      <c r="Z340" s="29"/>
      <c r="AA340" s="28" t="s">
        <v>31</v>
      </c>
      <c r="AB340" s="3">
        <v>8.3299999999999999E-2</v>
      </c>
      <c r="AC340" s="3">
        <v>0</v>
      </c>
      <c r="AD340" s="4"/>
      <c r="AE340" s="7"/>
    </row>
    <row r="341" spans="1:31" ht="43.5" x14ac:dyDescent="0.35">
      <c r="A341" s="30" t="s">
        <v>84</v>
      </c>
      <c r="B341" s="26" t="s">
        <v>319</v>
      </c>
      <c r="C341" s="30" t="s">
        <v>32</v>
      </c>
      <c r="D341" s="60" t="s">
        <v>1367</v>
      </c>
      <c r="E341" s="50">
        <v>45779</v>
      </c>
      <c r="F341" s="26" t="s">
        <v>50</v>
      </c>
      <c r="G341" s="49" t="s">
        <v>1368</v>
      </c>
      <c r="H341" s="51">
        <v>52950000</v>
      </c>
      <c r="I341" s="33">
        <v>10060500</v>
      </c>
      <c r="J341" s="16">
        <v>63010500</v>
      </c>
      <c r="K341" s="52" t="s">
        <v>44</v>
      </c>
      <c r="L341" s="35">
        <v>901017115</v>
      </c>
      <c r="M341" s="26" t="s">
        <v>77</v>
      </c>
      <c r="N341" s="30" t="s">
        <v>745</v>
      </c>
      <c r="O341" s="60" t="s">
        <v>39</v>
      </c>
      <c r="P341" s="6"/>
      <c r="Q341" s="36">
        <v>63010500</v>
      </c>
      <c r="R341" s="17"/>
      <c r="S341" s="22" t="s">
        <v>39</v>
      </c>
      <c r="T341" s="2"/>
      <c r="U341" s="22" t="s">
        <v>39</v>
      </c>
      <c r="V341" s="50">
        <v>45797</v>
      </c>
      <c r="W341" s="50">
        <v>46022</v>
      </c>
      <c r="X341" s="50">
        <v>46022</v>
      </c>
      <c r="Y341" s="54" t="s">
        <v>40</v>
      </c>
      <c r="Z341" s="29"/>
      <c r="AA341" s="28" t="s">
        <v>83</v>
      </c>
      <c r="AB341" s="3">
        <v>0</v>
      </c>
      <c r="AC341" s="3">
        <v>0</v>
      </c>
      <c r="AD341" s="4"/>
      <c r="AE341" s="9" t="s">
        <v>1369</v>
      </c>
    </row>
    <row r="342" spans="1:31" ht="29" x14ac:dyDescent="0.35">
      <c r="A342" s="30" t="s">
        <v>180</v>
      </c>
      <c r="B342" s="26" t="s">
        <v>290</v>
      </c>
      <c r="C342" s="30" t="s">
        <v>32</v>
      </c>
      <c r="D342" s="60" t="s">
        <v>1385</v>
      </c>
      <c r="E342" s="50">
        <v>45777</v>
      </c>
      <c r="F342" s="26" t="s">
        <v>50</v>
      </c>
      <c r="G342" s="49" t="s">
        <v>927</v>
      </c>
      <c r="H342" s="51">
        <v>400000000</v>
      </c>
      <c r="I342" s="33">
        <v>76000000</v>
      </c>
      <c r="J342" s="16">
        <v>476000000</v>
      </c>
      <c r="K342" s="52" t="s">
        <v>44</v>
      </c>
      <c r="L342" s="35">
        <v>900881021</v>
      </c>
      <c r="M342" s="26" t="s">
        <v>52</v>
      </c>
      <c r="N342" s="30" t="s">
        <v>1386</v>
      </c>
      <c r="O342" s="60" t="s">
        <v>39</v>
      </c>
      <c r="P342" s="6"/>
      <c r="Q342" s="36">
        <v>476000000</v>
      </c>
      <c r="R342" s="17"/>
      <c r="S342" s="22" t="s">
        <v>39</v>
      </c>
      <c r="T342" s="2"/>
      <c r="U342" s="22" t="s">
        <v>39</v>
      </c>
      <c r="V342" s="50">
        <v>45777</v>
      </c>
      <c r="W342" s="50">
        <v>46142</v>
      </c>
      <c r="X342" s="50">
        <v>46142</v>
      </c>
      <c r="Y342" s="54" t="s">
        <v>40</v>
      </c>
      <c r="Z342" s="29"/>
      <c r="AA342" s="28" t="s">
        <v>31</v>
      </c>
      <c r="AB342" s="3">
        <v>8.3299999999999999E-2</v>
      </c>
      <c r="AC342" s="3">
        <v>0</v>
      </c>
      <c r="AD342" s="4"/>
      <c r="AE342" s="7"/>
    </row>
    <row r="343" spans="1:31" ht="29" x14ac:dyDescent="0.35">
      <c r="A343" s="30" t="s">
        <v>180</v>
      </c>
      <c r="B343" s="26" t="s">
        <v>290</v>
      </c>
      <c r="C343" s="30" t="s">
        <v>32</v>
      </c>
      <c r="D343" s="60" t="s">
        <v>1387</v>
      </c>
      <c r="E343" s="50">
        <v>45779</v>
      </c>
      <c r="F343" s="26" t="s">
        <v>50</v>
      </c>
      <c r="G343" s="49" t="s">
        <v>927</v>
      </c>
      <c r="H343" s="51">
        <v>300000000</v>
      </c>
      <c r="I343" s="33">
        <v>57000000</v>
      </c>
      <c r="J343" s="16">
        <v>357000000</v>
      </c>
      <c r="K343" s="52" t="s">
        <v>44</v>
      </c>
      <c r="L343" s="35">
        <v>901071559</v>
      </c>
      <c r="M343" s="26" t="s">
        <v>89</v>
      </c>
      <c r="N343" s="30" t="s">
        <v>646</v>
      </c>
      <c r="O343" s="60" t="s">
        <v>39</v>
      </c>
      <c r="P343" s="6"/>
      <c r="Q343" s="36">
        <v>357000000</v>
      </c>
      <c r="R343" s="17"/>
      <c r="S343" s="22" t="s">
        <v>39</v>
      </c>
      <c r="T343" s="2"/>
      <c r="U343" s="22" t="s">
        <v>39</v>
      </c>
      <c r="V343" s="50">
        <v>45779</v>
      </c>
      <c r="W343" s="50">
        <v>46143</v>
      </c>
      <c r="X343" s="50">
        <v>46143</v>
      </c>
      <c r="Y343" s="54" t="s">
        <v>40</v>
      </c>
      <c r="Z343" s="29"/>
      <c r="AA343" s="28" t="s">
        <v>31</v>
      </c>
      <c r="AB343" s="3">
        <v>8.3299999999999999E-2</v>
      </c>
      <c r="AC343" s="3">
        <v>0</v>
      </c>
      <c r="AD343" s="4"/>
      <c r="AE343" s="9" t="s">
        <v>1388</v>
      </c>
    </row>
    <row r="344" spans="1:31" ht="29" x14ac:dyDescent="0.35">
      <c r="A344" s="30" t="s">
        <v>180</v>
      </c>
      <c r="B344" s="26" t="s">
        <v>290</v>
      </c>
      <c r="C344" s="30" t="s">
        <v>32</v>
      </c>
      <c r="D344" s="60" t="s">
        <v>1423</v>
      </c>
      <c r="E344" s="50">
        <v>45779</v>
      </c>
      <c r="F344" s="26" t="s">
        <v>50</v>
      </c>
      <c r="G344" s="49" t="s">
        <v>927</v>
      </c>
      <c r="H344" s="51">
        <v>400000000</v>
      </c>
      <c r="I344" s="33">
        <v>76000000</v>
      </c>
      <c r="J344" s="16">
        <v>476000000</v>
      </c>
      <c r="K344" s="52" t="s">
        <v>44</v>
      </c>
      <c r="L344" s="35">
        <v>900724711</v>
      </c>
      <c r="M344" s="26" t="s">
        <v>73</v>
      </c>
      <c r="N344" s="30" t="s">
        <v>670</v>
      </c>
      <c r="O344" s="60" t="s">
        <v>39</v>
      </c>
      <c r="P344" s="6"/>
      <c r="Q344" s="36">
        <v>476000000</v>
      </c>
      <c r="R344" s="17"/>
      <c r="S344" s="22" t="s">
        <v>39</v>
      </c>
      <c r="T344" s="2"/>
      <c r="U344" s="22" t="s">
        <v>39</v>
      </c>
      <c r="V344" s="50">
        <v>45779</v>
      </c>
      <c r="W344" s="50">
        <v>46143</v>
      </c>
      <c r="X344" s="50">
        <v>46143</v>
      </c>
      <c r="Y344" s="54" t="s">
        <v>40</v>
      </c>
      <c r="Z344" s="29"/>
      <c r="AA344" s="28" t="s">
        <v>31</v>
      </c>
      <c r="AB344" s="3">
        <v>8.3299999999999999E-2</v>
      </c>
      <c r="AC344" s="3">
        <v>0</v>
      </c>
      <c r="AD344" s="4"/>
      <c r="AE344" s="7"/>
    </row>
    <row r="345" spans="1:31" ht="29" x14ac:dyDescent="0.35">
      <c r="A345" s="30" t="s">
        <v>180</v>
      </c>
      <c r="B345" s="26" t="s">
        <v>290</v>
      </c>
      <c r="C345" s="30" t="s">
        <v>32</v>
      </c>
      <c r="D345" s="60" t="s">
        <v>1422</v>
      </c>
      <c r="E345" s="50">
        <v>45779</v>
      </c>
      <c r="F345" s="26" t="s">
        <v>50</v>
      </c>
      <c r="G345" s="49" t="s">
        <v>927</v>
      </c>
      <c r="H345" s="51">
        <v>400000000</v>
      </c>
      <c r="I345" s="33">
        <v>76000000</v>
      </c>
      <c r="J345" s="16">
        <v>476000000</v>
      </c>
      <c r="K345" s="52" t="s">
        <v>44</v>
      </c>
      <c r="L345" s="35">
        <v>900988897</v>
      </c>
      <c r="M345" s="26" t="s">
        <v>96</v>
      </c>
      <c r="N345" s="30" t="s">
        <v>655</v>
      </c>
      <c r="O345" s="60" t="s">
        <v>39</v>
      </c>
      <c r="P345" s="6"/>
      <c r="Q345" s="36">
        <v>476000000</v>
      </c>
      <c r="R345" s="17"/>
      <c r="S345" s="22" t="s">
        <v>39</v>
      </c>
      <c r="T345" s="2"/>
      <c r="U345" s="22" t="s">
        <v>39</v>
      </c>
      <c r="V345" s="50">
        <v>45779</v>
      </c>
      <c r="W345" s="50">
        <v>46143</v>
      </c>
      <c r="X345" s="50">
        <v>46143</v>
      </c>
      <c r="Y345" s="54" t="s">
        <v>40</v>
      </c>
      <c r="Z345" s="29"/>
      <c r="AA345" s="28" t="s">
        <v>31</v>
      </c>
      <c r="AB345" s="3">
        <v>8.3299999999999999E-2</v>
      </c>
      <c r="AC345" s="3">
        <v>0</v>
      </c>
      <c r="AD345" s="4"/>
      <c r="AE345" s="7"/>
    </row>
    <row r="346" spans="1:31" ht="29" x14ac:dyDescent="0.35">
      <c r="A346" s="30" t="s">
        <v>180</v>
      </c>
      <c r="B346" s="26" t="s">
        <v>290</v>
      </c>
      <c r="C346" s="30" t="s">
        <v>32</v>
      </c>
      <c r="D346" s="60" t="s">
        <v>1411</v>
      </c>
      <c r="E346" s="50">
        <v>45779</v>
      </c>
      <c r="F346" s="26" t="s">
        <v>50</v>
      </c>
      <c r="G346" s="49" t="s">
        <v>927</v>
      </c>
      <c r="H346" s="51">
        <v>200000000</v>
      </c>
      <c r="I346" s="33">
        <v>38000000</v>
      </c>
      <c r="J346" s="16">
        <v>238000000</v>
      </c>
      <c r="K346" s="52" t="s">
        <v>44</v>
      </c>
      <c r="L346" s="35">
        <v>900448013</v>
      </c>
      <c r="M346" s="26" t="s">
        <v>96</v>
      </c>
      <c r="N346" s="30" t="s">
        <v>664</v>
      </c>
      <c r="O346" s="60" t="s">
        <v>39</v>
      </c>
      <c r="P346" s="6"/>
      <c r="Q346" s="36">
        <v>238000000</v>
      </c>
      <c r="R346" s="17"/>
      <c r="S346" s="22" t="s">
        <v>39</v>
      </c>
      <c r="T346" s="2"/>
      <c r="U346" s="22" t="s">
        <v>39</v>
      </c>
      <c r="V346" s="50">
        <v>45779</v>
      </c>
      <c r="W346" s="50">
        <v>46143</v>
      </c>
      <c r="X346" s="50">
        <v>46143</v>
      </c>
      <c r="Y346" s="54" t="s">
        <v>40</v>
      </c>
      <c r="Z346" s="29"/>
      <c r="AA346" s="28" t="s">
        <v>31</v>
      </c>
      <c r="AB346" s="3">
        <v>8.3299999999999999E-2</v>
      </c>
      <c r="AC346" s="3">
        <v>0</v>
      </c>
      <c r="AD346" s="4"/>
      <c r="AE346" s="7"/>
    </row>
    <row r="347" spans="1:31" ht="29" x14ac:dyDescent="0.35">
      <c r="A347" s="30" t="s">
        <v>180</v>
      </c>
      <c r="B347" s="26" t="s">
        <v>290</v>
      </c>
      <c r="C347" s="30" t="s">
        <v>32</v>
      </c>
      <c r="D347" s="60" t="s">
        <v>1396</v>
      </c>
      <c r="E347" s="50">
        <v>45779</v>
      </c>
      <c r="F347" s="26" t="s">
        <v>50</v>
      </c>
      <c r="G347" s="49" t="s">
        <v>927</v>
      </c>
      <c r="H347" s="51">
        <v>100000000</v>
      </c>
      <c r="I347" s="33">
        <v>19000000</v>
      </c>
      <c r="J347" s="16">
        <v>119000000</v>
      </c>
      <c r="K347" s="52" t="s">
        <v>44</v>
      </c>
      <c r="L347" s="35">
        <v>901048445</v>
      </c>
      <c r="M347" s="26" t="s">
        <v>77</v>
      </c>
      <c r="N347" s="30" t="s">
        <v>1397</v>
      </c>
      <c r="O347" s="60" t="s">
        <v>39</v>
      </c>
      <c r="P347" s="6"/>
      <c r="Q347" s="36">
        <v>119000000</v>
      </c>
      <c r="R347" s="17"/>
      <c r="S347" s="22" t="s">
        <v>39</v>
      </c>
      <c r="T347" s="2"/>
      <c r="U347" s="22" t="s">
        <v>39</v>
      </c>
      <c r="V347" s="50">
        <v>45779</v>
      </c>
      <c r="W347" s="50">
        <v>46143</v>
      </c>
      <c r="X347" s="50">
        <v>46143</v>
      </c>
      <c r="Y347" s="54" t="s">
        <v>40</v>
      </c>
      <c r="Z347" s="29"/>
      <c r="AA347" s="28" t="s">
        <v>31</v>
      </c>
      <c r="AB347" s="3">
        <v>8.3299999999999999E-2</v>
      </c>
      <c r="AC347" s="3">
        <v>0</v>
      </c>
      <c r="AD347" s="4"/>
      <c r="AE347" s="7"/>
    </row>
    <row r="348" spans="1:31" ht="29" x14ac:dyDescent="0.35">
      <c r="A348" s="30" t="s">
        <v>180</v>
      </c>
      <c r="B348" s="26" t="s">
        <v>290</v>
      </c>
      <c r="C348" s="30" t="s">
        <v>32</v>
      </c>
      <c r="D348" s="60" t="s">
        <v>1412</v>
      </c>
      <c r="E348" s="50">
        <v>45779</v>
      </c>
      <c r="F348" s="26" t="s">
        <v>50</v>
      </c>
      <c r="G348" s="49" t="s">
        <v>927</v>
      </c>
      <c r="H348" s="51">
        <v>200000000</v>
      </c>
      <c r="I348" s="33">
        <v>38000000</v>
      </c>
      <c r="J348" s="16">
        <v>238000000</v>
      </c>
      <c r="K348" s="52" t="s">
        <v>44</v>
      </c>
      <c r="L348" s="35">
        <v>901249547</v>
      </c>
      <c r="M348" s="26" t="s">
        <v>45</v>
      </c>
      <c r="N348" s="30" t="s">
        <v>1413</v>
      </c>
      <c r="O348" s="60" t="s">
        <v>39</v>
      </c>
      <c r="P348" s="6"/>
      <c r="Q348" s="36">
        <v>238000000</v>
      </c>
      <c r="R348" s="17"/>
      <c r="S348" s="22" t="s">
        <v>39</v>
      </c>
      <c r="T348" s="2"/>
      <c r="U348" s="22" t="s">
        <v>39</v>
      </c>
      <c r="V348" s="50">
        <v>45779</v>
      </c>
      <c r="W348" s="50">
        <v>46143</v>
      </c>
      <c r="X348" s="50">
        <v>46143</v>
      </c>
      <c r="Y348" s="54" t="s">
        <v>40</v>
      </c>
      <c r="Z348" s="29"/>
      <c r="AA348" s="28" t="s">
        <v>31</v>
      </c>
      <c r="AB348" s="3">
        <v>8.3299999999999999E-2</v>
      </c>
      <c r="AC348" s="3">
        <v>0</v>
      </c>
      <c r="AD348" s="4"/>
      <c r="AE348" s="7"/>
    </row>
    <row r="349" spans="1:31" ht="29" x14ac:dyDescent="0.35">
      <c r="A349" s="30" t="s">
        <v>180</v>
      </c>
      <c r="B349" s="26" t="s">
        <v>290</v>
      </c>
      <c r="C349" s="30" t="s">
        <v>32</v>
      </c>
      <c r="D349" s="60" t="s">
        <v>1414</v>
      </c>
      <c r="E349" s="50">
        <v>45779</v>
      </c>
      <c r="F349" s="26" t="s">
        <v>50</v>
      </c>
      <c r="G349" s="49" t="s">
        <v>927</v>
      </c>
      <c r="H349" s="51">
        <v>150000000</v>
      </c>
      <c r="I349" s="33">
        <v>28500000</v>
      </c>
      <c r="J349" s="16">
        <v>178500000</v>
      </c>
      <c r="K349" s="52" t="s">
        <v>44</v>
      </c>
      <c r="L349" s="35">
        <v>901344641</v>
      </c>
      <c r="M349" s="26" t="s">
        <v>63</v>
      </c>
      <c r="N349" s="30" t="s">
        <v>1415</v>
      </c>
      <c r="O349" s="60" t="s">
        <v>39</v>
      </c>
      <c r="P349" s="6"/>
      <c r="Q349" s="36">
        <v>178500000</v>
      </c>
      <c r="R349" s="17"/>
      <c r="S349" s="22" t="s">
        <v>39</v>
      </c>
      <c r="T349" s="2"/>
      <c r="U349" s="22" t="s">
        <v>39</v>
      </c>
      <c r="V349" s="50">
        <v>45779</v>
      </c>
      <c r="W349" s="50">
        <v>46143</v>
      </c>
      <c r="X349" s="50">
        <v>46143</v>
      </c>
      <c r="Y349" s="54" t="s">
        <v>40</v>
      </c>
      <c r="Z349" s="29"/>
      <c r="AA349" s="28" t="s">
        <v>31</v>
      </c>
      <c r="AB349" s="3">
        <v>8.3299999999999999E-2</v>
      </c>
      <c r="AC349" s="3">
        <v>0</v>
      </c>
      <c r="AD349" s="4"/>
      <c r="AE349" s="7"/>
    </row>
    <row r="350" spans="1:31" ht="29" x14ac:dyDescent="0.35">
      <c r="A350" s="30" t="s">
        <v>180</v>
      </c>
      <c r="B350" s="26" t="s">
        <v>290</v>
      </c>
      <c r="C350" s="30" t="s">
        <v>32</v>
      </c>
      <c r="D350" s="60" t="s">
        <v>1416</v>
      </c>
      <c r="E350" s="50">
        <v>45779</v>
      </c>
      <c r="F350" s="26" t="s">
        <v>50</v>
      </c>
      <c r="G350" s="49" t="s">
        <v>927</v>
      </c>
      <c r="H350" s="51">
        <v>150000000</v>
      </c>
      <c r="I350" s="33">
        <v>28500000</v>
      </c>
      <c r="J350" s="16">
        <v>178500000</v>
      </c>
      <c r="K350" s="52" t="s">
        <v>44</v>
      </c>
      <c r="L350" s="35">
        <v>901313312</v>
      </c>
      <c r="M350" s="26" t="s">
        <v>45</v>
      </c>
      <c r="N350" s="30" t="s">
        <v>1417</v>
      </c>
      <c r="O350" s="60" t="s">
        <v>39</v>
      </c>
      <c r="P350" s="6"/>
      <c r="Q350" s="36">
        <v>178500000</v>
      </c>
      <c r="R350" s="17"/>
      <c r="S350" s="22" t="s">
        <v>39</v>
      </c>
      <c r="T350" s="2"/>
      <c r="U350" s="22" t="s">
        <v>39</v>
      </c>
      <c r="V350" s="50">
        <v>45779</v>
      </c>
      <c r="W350" s="50">
        <v>46143</v>
      </c>
      <c r="X350" s="50">
        <v>46143</v>
      </c>
      <c r="Y350" s="54" t="s">
        <v>40</v>
      </c>
      <c r="Z350" s="29"/>
      <c r="AA350" s="28" t="s">
        <v>31</v>
      </c>
      <c r="AB350" s="3">
        <v>8.3299999999999999E-2</v>
      </c>
      <c r="AC350" s="3">
        <v>0</v>
      </c>
      <c r="AD350" s="4"/>
      <c r="AE350" s="9" t="s">
        <v>1418</v>
      </c>
    </row>
    <row r="351" spans="1:31" ht="29" x14ac:dyDescent="0.35">
      <c r="A351" s="30" t="s">
        <v>180</v>
      </c>
      <c r="B351" s="26" t="s">
        <v>290</v>
      </c>
      <c r="C351" s="30" t="s">
        <v>32</v>
      </c>
      <c r="D351" s="60" t="s">
        <v>1394</v>
      </c>
      <c r="E351" s="50">
        <v>45777</v>
      </c>
      <c r="F351" s="26" t="s">
        <v>50</v>
      </c>
      <c r="G351" s="49" t="s">
        <v>927</v>
      </c>
      <c r="H351" s="51">
        <v>400000000</v>
      </c>
      <c r="I351" s="33">
        <v>76000000</v>
      </c>
      <c r="J351" s="16">
        <v>476000000</v>
      </c>
      <c r="K351" s="52" t="s">
        <v>44</v>
      </c>
      <c r="L351" s="35">
        <v>900710007</v>
      </c>
      <c r="M351" s="26" t="s">
        <v>146</v>
      </c>
      <c r="N351" s="30" t="s">
        <v>1395</v>
      </c>
      <c r="O351" s="60" t="s">
        <v>39</v>
      </c>
      <c r="P351" s="6"/>
      <c r="Q351" s="36">
        <v>476000000</v>
      </c>
      <c r="R351" s="17"/>
      <c r="S351" s="22" t="s">
        <v>39</v>
      </c>
      <c r="T351" s="2"/>
      <c r="U351" s="22" t="s">
        <v>39</v>
      </c>
      <c r="V351" s="50">
        <v>45780</v>
      </c>
      <c r="W351" s="50">
        <v>46144</v>
      </c>
      <c r="X351" s="50">
        <v>46144</v>
      </c>
      <c r="Y351" s="54" t="s">
        <v>40</v>
      </c>
      <c r="Z351" s="29"/>
      <c r="AA351" s="28" t="s">
        <v>31</v>
      </c>
      <c r="AB351" s="3">
        <v>8.3299999999999999E-2</v>
      </c>
      <c r="AC351" s="3">
        <v>0</v>
      </c>
      <c r="AD351" s="4"/>
      <c r="AE351" s="7"/>
    </row>
    <row r="352" spans="1:31" ht="43.5" x14ac:dyDescent="0.35">
      <c r="A352" s="30" t="s">
        <v>101</v>
      </c>
      <c r="B352" s="26" t="s">
        <v>329</v>
      </c>
      <c r="C352" s="30" t="s">
        <v>32</v>
      </c>
      <c r="D352" s="60" t="s">
        <v>1359</v>
      </c>
      <c r="E352" s="50">
        <v>45790</v>
      </c>
      <c r="F352" s="26" t="s">
        <v>50</v>
      </c>
      <c r="G352" s="49" t="s">
        <v>1764</v>
      </c>
      <c r="H352" s="51">
        <v>542929508</v>
      </c>
      <c r="I352" s="33">
        <v>103156606</v>
      </c>
      <c r="J352" s="16">
        <v>646086114</v>
      </c>
      <c r="K352" s="52" t="s">
        <v>44</v>
      </c>
      <c r="L352" s="35">
        <v>800057767</v>
      </c>
      <c r="M352" s="26" t="s">
        <v>99</v>
      </c>
      <c r="N352" s="30" t="s">
        <v>1360</v>
      </c>
      <c r="O352" s="60" t="s">
        <v>39</v>
      </c>
      <c r="P352" s="6"/>
      <c r="Q352" s="36">
        <v>646086114</v>
      </c>
      <c r="R352" s="17"/>
      <c r="S352" s="22" t="s">
        <v>39</v>
      </c>
      <c r="T352" s="2"/>
      <c r="U352" s="22" t="s">
        <v>39</v>
      </c>
      <c r="V352" s="50">
        <v>45796</v>
      </c>
      <c r="W352" s="50">
        <v>46525</v>
      </c>
      <c r="X352" s="50">
        <v>46525</v>
      </c>
      <c r="Y352" s="54" t="s">
        <v>40</v>
      </c>
      <c r="Z352" s="29"/>
      <c r="AA352" s="28" t="s">
        <v>354</v>
      </c>
      <c r="AB352" s="3">
        <v>1.6500000000000001E-2</v>
      </c>
      <c r="AC352" s="3">
        <v>0</v>
      </c>
      <c r="AD352" s="4"/>
      <c r="AE352" s="7"/>
    </row>
    <row r="353" spans="1:31" ht="72.5" x14ac:dyDescent="0.35">
      <c r="A353" s="30" t="s">
        <v>29</v>
      </c>
      <c r="B353" s="26" t="s">
        <v>105</v>
      </c>
      <c r="C353" s="30" t="s">
        <v>32</v>
      </c>
      <c r="D353" s="60" t="s">
        <v>1370</v>
      </c>
      <c r="E353" s="50">
        <v>45792</v>
      </c>
      <c r="F353" s="26" t="s">
        <v>151</v>
      </c>
      <c r="G353" s="49" t="s">
        <v>1371</v>
      </c>
      <c r="H353" s="51">
        <v>18590000</v>
      </c>
      <c r="I353" s="33">
        <v>3532100</v>
      </c>
      <c r="J353" s="16">
        <v>22122100</v>
      </c>
      <c r="K353" s="52" t="s">
        <v>44</v>
      </c>
      <c r="L353" s="35">
        <v>830044885</v>
      </c>
      <c r="M353" s="26" t="s">
        <v>77</v>
      </c>
      <c r="N353" s="30" t="s">
        <v>1372</v>
      </c>
      <c r="O353" s="60" t="s">
        <v>39</v>
      </c>
      <c r="P353" s="6"/>
      <c r="Q353" s="36">
        <v>22122100</v>
      </c>
      <c r="R353" s="17"/>
      <c r="S353" s="22" t="s">
        <v>39</v>
      </c>
      <c r="T353" s="2"/>
      <c r="U353" s="22" t="s">
        <v>39</v>
      </c>
      <c r="V353" s="50">
        <v>45792</v>
      </c>
      <c r="W353" s="50">
        <v>46022</v>
      </c>
      <c r="X353" s="50">
        <v>46022</v>
      </c>
      <c r="Y353" s="54" t="s">
        <v>40</v>
      </c>
      <c r="Z353" s="29"/>
      <c r="AA353" s="28" t="s">
        <v>1373</v>
      </c>
      <c r="AB353" s="3">
        <v>0.02</v>
      </c>
      <c r="AC353" s="3">
        <v>0</v>
      </c>
      <c r="AD353" s="4"/>
      <c r="AE353" s="7"/>
    </row>
    <row r="354" spans="1:31" ht="43.5" x14ac:dyDescent="0.35">
      <c r="A354" s="30" t="s">
        <v>119</v>
      </c>
      <c r="B354" s="26" t="s">
        <v>795</v>
      </c>
      <c r="C354" s="30" t="s">
        <v>32</v>
      </c>
      <c r="D354" s="60" t="s">
        <v>1377</v>
      </c>
      <c r="E354" s="50">
        <v>45792</v>
      </c>
      <c r="F354" s="26" t="s">
        <v>50</v>
      </c>
      <c r="G354" s="49" t="s">
        <v>1378</v>
      </c>
      <c r="H354" s="51">
        <v>53834316</v>
      </c>
      <c r="I354" s="33">
        <v>0</v>
      </c>
      <c r="J354" s="16">
        <v>53834316</v>
      </c>
      <c r="K354" s="52" t="s">
        <v>36</v>
      </c>
      <c r="L354" s="35">
        <v>84452202</v>
      </c>
      <c r="M354" s="26"/>
      <c r="N354" s="30" t="s">
        <v>1379</v>
      </c>
      <c r="O354" s="60" t="s">
        <v>39</v>
      </c>
      <c r="P354" s="6"/>
      <c r="Q354" s="36">
        <v>53834316</v>
      </c>
      <c r="R354" s="17"/>
      <c r="S354" s="22" t="s">
        <v>39</v>
      </c>
      <c r="T354" s="2"/>
      <c r="U354" s="22" t="s">
        <v>39</v>
      </c>
      <c r="V354" s="50">
        <v>45796</v>
      </c>
      <c r="W354" s="50">
        <v>46022</v>
      </c>
      <c r="X354" s="50">
        <v>46022</v>
      </c>
      <c r="Y354" s="54" t="s">
        <v>40</v>
      </c>
      <c r="Z354" s="29"/>
      <c r="AA354" s="28" t="s">
        <v>121</v>
      </c>
      <c r="AB354" s="3">
        <v>0</v>
      </c>
      <c r="AC354" s="3">
        <v>0</v>
      </c>
      <c r="AD354" s="4"/>
      <c r="AE354" s="7"/>
    </row>
    <row r="355" spans="1:31" ht="43.5" x14ac:dyDescent="0.35">
      <c r="A355" s="30" t="s">
        <v>119</v>
      </c>
      <c r="B355" s="26" t="s">
        <v>795</v>
      </c>
      <c r="C355" s="30" t="s">
        <v>32</v>
      </c>
      <c r="D355" s="60" t="s">
        <v>1380</v>
      </c>
      <c r="E355" s="50">
        <v>45792</v>
      </c>
      <c r="F355" s="26" t="s">
        <v>50</v>
      </c>
      <c r="G355" s="49" t="s">
        <v>1381</v>
      </c>
      <c r="H355" s="51">
        <v>24370883</v>
      </c>
      <c r="I355" s="33">
        <v>0</v>
      </c>
      <c r="J355" s="16">
        <v>24370883</v>
      </c>
      <c r="K355" s="52" t="s">
        <v>36</v>
      </c>
      <c r="L355" s="35">
        <v>1116856979</v>
      </c>
      <c r="M355" s="26"/>
      <c r="N355" s="30" t="s">
        <v>1382</v>
      </c>
      <c r="O355" s="60" t="s">
        <v>39</v>
      </c>
      <c r="P355" s="6"/>
      <c r="Q355" s="36">
        <v>24370883</v>
      </c>
      <c r="R355" s="17"/>
      <c r="S355" s="22" t="s">
        <v>39</v>
      </c>
      <c r="T355" s="2"/>
      <c r="U355" s="22" t="s">
        <v>39</v>
      </c>
      <c r="V355" s="50">
        <v>45796</v>
      </c>
      <c r="W355" s="50">
        <v>46022</v>
      </c>
      <c r="X355" s="50">
        <v>46022</v>
      </c>
      <c r="Y355" s="54" t="s">
        <v>40</v>
      </c>
      <c r="Z355" s="29"/>
      <c r="AA355" s="28" t="s">
        <v>121</v>
      </c>
      <c r="AB355" s="3">
        <v>0</v>
      </c>
      <c r="AC355" s="3">
        <v>0</v>
      </c>
      <c r="AD355" s="4"/>
      <c r="AE355" s="7"/>
    </row>
    <row r="356" spans="1:31" ht="29" x14ac:dyDescent="0.35">
      <c r="A356" s="30" t="s">
        <v>180</v>
      </c>
      <c r="B356" s="26" t="s">
        <v>290</v>
      </c>
      <c r="C356" s="30" t="s">
        <v>32</v>
      </c>
      <c r="D356" s="60" t="s">
        <v>1393</v>
      </c>
      <c r="E356" s="50">
        <v>45790</v>
      </c>
      <c r="F356" s="26" t="s">
        <v>50</v>
      </c>
      <c r="G356" s="49" t="s">
        <v>927</v>
      </c>
      <c r="H356" s="51">
        <v>150000000</v>
      </c>
      <c r="I356" s="33">
        <v>28500000</v>
      </c>
      <c r="J356" s="16">
        <v>178500000</v>
      </c>
      <c r="K356" s="52" t="s">
        <v>44</v>
      </c>
      <c r="L356" s="35">
        <v>901258576</v>
      </c>
      <c r="M356" s="26" t="s">
        <v>89</v>
      </c>
      <c r="N356" s="30" t="s">
        <v>743</v>
      </c>
      <c r="O356" s="60" t="s">
        <v>39</v>
      </c>
      <c r="P356" s="6"/>
      <c r="Q356" s="36">
        <v>178500000</v>
      </c>
      <c r="R356" s="17"/>
      <c r="S356" s="22" t="s">
        <v>39</v>
      </c>
      <c r="T356" s="2"/>
      <c r="U356" s="22" t="s">
        <v>39</v>
      </c>
      <c r="V356" s="50">
        <v>45790</v>
      </c>
      <c r="W356" s="50">
        <v>46154</v>
      </c>
      <c r="X356" s="50">
        <v>46154</v>
      </c>
      <c r="Y356" s="54" t="s">
        <v>40</v>
      </c>
      <c r="Z356" s="29"/>
      <c r="AA356" s="28" t="s">
        <v>31</v>
      </c>
      <c r="AB356" s="3">
        <v>8.3299999999999999E-2</v>
      </c>
      <c r="AC356" s="3">
        <v>0</v>
      </c>
      <c r="AD356" s="4"/>
      <c r="AE356" s="7"/>
    </row>
    <row r="357" spans="1:31" ht="29" x14ac:dyDescent="0.35">
      <c r="A357" s="30" t="s">
        <v>180</v>
      </c>
      <c r="B357" s="26" t="s">
        <v>290</v>
      </c>
      <c r="C357" s="30" t="s">
        <v>32</v>
      </c>
      <c r="D357" s="60" t="s">
        <v>1398</v>
      </c>
      <c r="E357" s="50">
        <v>45785</v>
      </c>
      <c r="F357" s="26" t="s">
        <v>50</v>
      </c>
      <c r="G357" s="49" t="s">
        <v>927</v>
      </c>
      <c r="H357" s="51">
        <v>150000000</v>
      </c>
      <c r="I357" s="33">
        <v>28500000</v>
      </c>
      <c r="J357" s="16">
        <v>178500000</v>
      </c>
      <c r="K357" s="52" t="s">
        <v>44</v>
      </c>
      <c r="L357" s="35">
        <v>901361847</v>
      </c>
      <c r="M357" s="26" t="s">
        <v>99</v>
      </c>
      <c r="N357" s="30" t="s">
        <v>737</v>
      </c>
      <c r="O357" s="60" t="s">
        <v>39</v>
      </c>
      <c r="P357" s="6"/>
      <c r="Q357" s="36">
        <v>178500000</v>
      </c>
      <c r="R357" s="17"/>
      <c r="S357" s="22" t="s">
        <v>39</v>
      </c>
      <c r="T357" s="2"/>
      <c r="U357" s="22" t="s">
        <v>39</v>
      </c>
      <c r="V357" s="50">
        <v>45785</v>
      </c>
      <c r="W357" s="50">
        <v>46149</v>
      </c>
      <c r="X357" s="50">
        <v>46149</v>
      </c>
      <c r="Y357" s="54" t="s">
        <v>40</v>
      </c>
      <c r="Z357" s="29"/>
      <c r="AA357" s="28" t="s">
        <v>31</v>
      </c>
      <c r="AB357" s="3">
        <v>8.3299999999999999E-2</v>
      </c>
      <c r="AC357" s="3">
        <v>0</v>
      </c>
      <c r="AD357" s="4"/>
      <c r="AE357" s="7"/>
    </row>
    <row r="358" spans="1:31" ht="29" x14ac:dyDescent="0.35">
      <c r="A358" s="30" t="s">
        <v>101</v>
      </c>
      <c r="B358" s="26" t="s">
        <v>125</v>
      </c>
      <c r="C358" s="30" t="s">
        <v>32</v>
      </c>
      <c r="D358" s="60" t="s">
        <v>1402</v>
      </c>
      <c r="E358" s="50">
        <v>45793</v>
      </c>
      <c r="F358" s="26" t="s">
        <v>50</v>
      </c>
      <c r="G358" s="49" t="s">
        <v>1403</v>
      </c>
      <c r="H358" s="51">
        <v>17722575</v>
      </c>
      <c r="I358" s="33">
        <v>3367289</v>
      </c>
      <c r="J358" s="16">
        <v>21089864</v>
      </c>
      <c r="K358" s="52" t="s">
        <v>36</v>
      </c>
      <c r="L358" s="35">
        <v>79506641</v>
      </c>
      <c r="M358" s="26"/>
      <c r="N358" s="30" t="s">
        <v>344</v>
      </c>
      <c r="O358" s="60" t="s">
        <v>39</v>
      </c>
      <c r="P358" s="6"/>
      <c r="Q358" s="36">
        <v>21089864</v>
      </c>
      <c r="R358" s="17"/>
      <c r="S358" s="22" t="s">
        <v>39</v>
      </c>
      <c r="T358" s="2"/>
      <c r="U358" s="22" t="s">
        <v>39</v>
      </c>
      <c r="V358" s="50">
        <v>45809</v>
      </c>
      <c r="W358" s="50">
        <v>46173</v>
      </c>
      <c r="X358" s="50">
        <v>46173</v>
      </c>
      <c r="Y358" s="54" t="s">
        <v>40</v>
      </c>
      <c r="Z358" s="29"/>
      <c r="AA358" s="28" t="s">
        <v>104</v>
      </c>
      <c r="AB358" s="3">
        <v>0</v>
      </c>
      <c r="AC358" s="3">
        <v>0</v>
      </c>
      <c r="AD358" s="4"/>
      <c r="AE358" s="7"/>
    </row>
    <row r="359" spans="1:31" ht="43.5" x14ac:dyDescent="0.35">
      <c r="A359" s="30" t="s">
        <v>84</v>
      </c>
      <c r="B359" s="26" t="s">
        <v>319</v>
      </c>
      <c r="C359" s="30" t="s">
        <v>32</v>
      </c>
      <c r="D359" s="60" t="s">
        <v>1374</v>
      </c>
      <c r="E359" s="50">
        <v>45798</v>
      </c>
      <c r="F359" s="26" t="s">
        <v>50</v>
      </c>
      <c r="G359" s="49" t="s">
        <v>1375</v>
      </c>
      <c r="H359" s="51">
        <v>50000000</v>
      </c>
      <c r="I359" s="33">
        <v>9500000</v>
      </c>
      <c r="J359" s="16">
        <v>59500000</v>
      </c>
      <c r="K359" s="52" t="s">
        <v>44</v>
      </c>
      <c r="L359" s="35">
        <v>900985321</v>
      </c>
      <c r="M359" s="26" t="s">
        <v>73</v>
      </c>
      <c r="N359" s="30" t="s">
        <v>1376</v>
      </c>
      <c r="O359" s="60" t="s">
        <v>39</v>
      </c>
      <c r="P359" s="6"/>
      <c r="Q359" s="36">
        <v>59500000</v>
      </c>
      <c r="R359" s="17"/>
      <c r="S359" s="22" t="s">
        <v>39</v>
      </c>
      <c r="T359" s="2"/>
      <c r="U359" s="22" t="s">
        <v>39</v>
      </c>
      <c r="V359" s="50">
        <v>45798</v>
      </c>
      <c r="W359" s="50">
        <v>46022</v>
      </c>
      <c r="X359" s="50">
        <v>46022</v>
      </c>
      <c r="Y359" s="54" t="s">
        <v>40</v>
      </c>
      <c r="Z359" s="29"/>
      <c r="AA359" s="28" t="s">
        <v>83</v>
      </c>
      <c r="AB359" s="3">
        <v>1</v>
      </c>
      <c r="AC359" s="3">
        <v>0</v>
      </c>
      <c r="AD359" s="4"/>
      <c r="AE359" s="7"/>
    </row>
    <row r="360" spans="1:31" ht="43.5" x14ac:dyDescent="0.35">
      <c r="A360" s="30" t="s">
        <v>29</v>
      </c>
      <c r="B360" s="26" t="s">
        <v>457</v>
      </c>
      <c r="C360" s="30" t="s">
        <v>32</v>
      </c>
      <c r="D360" s="60" t="s">
        <v>1363</v>
      </c>
      <c r="E360" s="50">
        <v>45797</v>
      </c>
      <c r="F360" s="26" t="s">
        <v>158</v>
      </c>
      <c r="G360" s="49" t="s">
        <v>1364</v>
      </c>
      <c r="H360" s="62">
        <v>59810570</v>
      </c>
      <c r="I360" s="36">
        <v>11364006</v>
      </c>
      <c r="J360" s="16">
        <v>71174576</v>
      </c>
      <c r="K360" s="52" t="s">
        <v>44</v>
      </c>
      <c r="L360" s="35">
        <v>830005448</v>
      </c>
      <c r="M360" s="26" t="s">
        <v>77</v>
      </c>
      <c r="N360" s="30" t="s">
        <v>1365</v>
      </c>
      <c r="O360" s="60" t="s">
        <v>39</v>
      </c>
      <c r="P360" s="6"/>
      <c r="Q360" s="36">
        <v>71174576</v>
      </c>
      <c r="R360" s="17"/>
      <c r="S360" s="22" t="s">
        <v>39</v>
      </c>
      <c r="T360" s="2"/>
      <c r="U360" s="22" t="s">
        <v>39</v>
      </c>
      <c r="V360" s="50">
        <v>45797</v>
      </c>
      <c r="W360" s="50">
        <v>46527</v>
      </c>
      <c r="X360" s="50">
        <v>46527</v>
      </c>
      <c r="Y360" s="54" t="s">
        <v>40</v>
      </c>
      <c r="Z360" s="29"/>
      <c r="AA360" s="28" t="s">
        <v>1366</v>
      </c>
      <c r="AB360" s="3">
        <v>0.01</v>
      </c>
      <c r="AC360" s="3">
        <v>0</v>
      </c>
      <c r="AD360" s="4"/>
      <c r="AE360" s="7"/>
    </row>
    <row r="361" spans="1:31" ht="29" x14ac:dyDescent="0.35">
      <c r="A361" s="30" t="s">
        <v>65</v>
      </c>
      <c r="B361" s="26" t="s">
        <v>509</v>
      </c>
      <c r="C361" s="30" t="s">
        <v>32</v>
      </c>
      <c r="D361" s="60" t="s">
        <v>1361</v>
      </c>
      <c r="E361" s="50">
        <v>45798</v>
      </c>
      <c r="F361" s="26" t="s">
        <v>50</v>
      </c>
      <c r="G361" s="49" t="s">
        <v>1362</v>
      </c>
      <c r="H361" s="51">
        <v>131809080</v>
      </c>
      <c r="I361" s="33">
        <v>25043725</v>
      </c>
      <c r="J361" s="16">
        <v>156852805</v>
      </c>
      <c r="K361" s="52" t="s">
        <v>44</v>
      </c>
      <c r="L361" s="35">
        <v>900805096</v>
      </c>
      <c r="M361" s="26" t="s">
        <v>89</v>
      </c>
      <c r="N361" s="30" t="s">
        <v>591</v>
      </c>
      <c r="O361" s="60" t="s">
        <v>39</v>
      </c>
      <c r="P361" s="6"/>
      <c r="Q361" s="36">
        <v>156852805</v>
      </c>
      <c r="R361" s="17"/>
      <c r="S361" s="22" t="s">
        <v>39</v>
      </c>
      <c r="T361" s="2"/>
      <c r="U361" s="22" t="s">
        <v>39</v>
      </c>
      <c r="V361" s="50">
        <v>45798</v>
      </c>
      <c r="W361" s="50">
        <v>46163</v>
      </c>
      <c r="X361" s="50">
        <v>46163</v>
      </c>
      <c r="Y361" s="54" t="s">
        <v>40</v>
      </c>
      <c r="Z361" s="29"/>
      <c r="AA361" s="28" t="s">
        <v>83</v>
      </c>
      <c r="AB361" s="3">
        <v>0</v>
      </c>
      <c r="AC361" s="3">
        <v>0</v>
      </c>
      <c r="AD361" s="4"/>
      <c r="AE361" s="7"/>
    </row>
    <row r="362" spans="1:31" ht="29" x14ac:dyDescent="0.35">
      <c r="A362" s="30" t="s">
        <v>208</v>
      </c>
      <c r="B362" s="26" t="s">
        <v>360</v>
      </c>
      <c r="C362" s="30" t="s">
        <v>32</v>
      </c>
      <c r="D362" s="60" t="s">
        <v>1404</v>
      </c>
      <c r="E362" s="50">
        <v>45797</v>
      </c>
      <c r="F362" s="26" t="s">
        <v>50</v>
      </c>
      <c r="G362" s="49" t="s">
        <v>1405</v>
      </c>
      <c r="H362" s="51">
        <v>80000000</v>
      </c>
      <c r="I362" s="33">
        <v>0</v>
      </c>
      <c r="J362" s="16">
        <v>80000000</v>
      </c>
      <c r="K362" s="52" t="s">
        <v>36</v>
      </c>
      <c r="L362" s="35">
        <v>1023013717</v>
      </c>
      <c r="M362" s="26"/>
      <c r="N362" s="30" t="s">
        <v>1406</v>
      </c>
      <c r="O362" s="60" t="s">
        <v>39</v>
      </c>
      <c r="P362" s="6"/>
      <c r="Q362" s="36">
        <v>80000000</v>
      </c>
      <c r="R362" s="17"/>
      <c r="S362" s="22" t="s">
        <v>39</v>
      </c>
      <c r="T362" s="2"/>
      <c r="U362" s="22" t="s">
        <v>39</v>
      </c>
      <c r="V362" s="50">
        <v>45797</v>
      </c>
      <c r="W362" s="50">
        <v>46022</v>
      </c>
      <c r="X362" s="50">
        <v>46022</v>
      </c>
      <c r="Y362" s="54" t="s">
        <v>40</v>
      </c>
      <c r="Z362" s="29"/>
      <c r="AA362" s="28" t="s">
        <v>83</v>
      </c>
      <c r="AB362" s="3">
        <v>4.9099999999999998E-2</v>
      </c>
      <c r="AC362" s="3">
        <v>0</v>
      </c>
      <c r="AD362" s="4"/>
      <c r="AE362" s="7"/>
    </row>
    <row r="363" spans="1:31" ht="29" x14ac:dyDescent="0.35">
      <c r="A363" s="30" t="s">
        <v>29</v>
      </c>
      <c r="B363" s="26" t="s">
        <v>1407</v>
      </c>
      <c r="C363" s="30" t="s">
        <v>32</v>
      </c>
      <c r="D363" s="60" t="s">
        <v>1408</v>
      </c>
      <c r="E363" s="50">
        <v>45798</v>
      </c>
      <c r="F363" s="26" t="s">
        <v>50</v>
      </c>
      <c r="G363" s="49" t="s">
        <v>1409</v>
      </c>
      <c r="H363" s="51">
        <v>48000000</v>
      </c>
      <c r="I363" s="33">
        <v>0</v>
      </c>
      <c r="J363" s="16">
        <v>48000000</v>
      </c>
      <c r="K363" s="52" t="s">
        <v>36</v>
      </c>
      <c r="L363" s="35">
        <v>52168444</v>
      </c>
      <c r="M363" s="26"/>
      <c r="N363" s="30" t="s">
        <v>1410</v>
      </c>
      <c r="O363" s="60" t="s">
        <v>39</v>
      </c>
      <c r="P363" s="6"/>
      <c r="Q363" s="36">
        <v>48000000</v>
      </c>
      <c r="R363" s="17"/>
      <c r="S363" s="22" t="s">
        <v>39</v>
      </c>
      <c r="T363" s="2"/>
      <c r="U363" s="22" t="s">
        <v>39</v>
      </c>
      <c r="V363" s="50">
        <v>45798</v>
      </c>
      <c r="W363" s="50">
        <v>45921</v>
      </c>
      <c r="X363" s="50">
        <v>45921</v>
      </c>
      <c r="Y363" s="54" t="s">
        <v>40</v>
      </c>
      <c r="Z363" s="29"/>
      <c r="AA363" s="28" t="s">
        <v>83</v>
      </c>
      <c r="AB363" s="3">
        <v>0.05</v>
      </c>
      <c r="AC363" s="3">
        <v>0</v>
      </c>
      <c r="AD363" s="4"/>
      <c r="AE363" s="7"/>
    </row>
    <row r="364" spans="1:31" ht="43.5" x14ac:dyDescent="0.35">
      <c r="A364" s="30" t="s">
        <v>119</v>
      </c>
      <c r="B364" s="26" t="s">
        <v>795</v>
      </c>
      <c r="C364" s="30" t="s">
        <v>32</v>
      </c>
      <c r="D364" s="60" t="s">
        <v>1383</v>
      </c>
      <c r="E364" s="50">
        <v>45798</v>
      </c>
      <c r="F364" s="26" t="s">
        <v>50</v>
      </c>
      <c r="G364" s="49" t="s">
        <v>1381</v>
      </c>
      <c r="H364" s="51">
        <v>24370920</v>
      </c>
      <c r="I364" s="33">
        <v>0</v>
      </c>
      <c r="J364" s="16">
        <v>24370920</v>
      </c>
      <c r="K364" s="52" t="s">
        <v>36</v>
      </c>
      <c r="L364" s="35">
        <v>1145924214</v>
      </c>
      <c r="M364" s="26"/>
      <c r="N364" s="30" t="s">
        <v>1384</v>
      </c>
      <c r="O364" s="60" t="s">
        <v>39</v>
      </c>
      <c r="P364" s="6"/>
      <c r="Q364" s="36">
        <v>24370920</v>
      </c>
      <c r="R364" s="17"/>
      <c r="S364" s="22" t="s">
        <v>39</v>
      </c>
      <c r="T364" s="2"/>
      <c r="U364" s="22" t="s">
        <v>39</v>
      </c>
      <c r="V364" s="50">
        <v>45798</v>
      </c>
      <c r="W364" s="50">
        <v>46022</v>
      </c>
      <c r="X364" s="50">
        <v>46022</v>
      </c>
      <c r="Y364" s="54" t="s">
        <v>40</v>
      </c>
      <c r="Z364" s="29"/>
      <c r="AA364" s="28" t="s">
        <v>121</v>
      </c>
      <c r="AB364" s="3">
        <v>0</v>
      </c>
      <c r="AC364" s="3">
        <v>0</v>
      </c>
      <c r="AD364" s="4"/>
      <c r="AE364" s="7"/>
    </row>
    <row r="365" spans="1:31" ht="43.5" x14ac:dyDescent="0.35">
      <c r="A365" s="30" t="s">
        <v>119</v>
      </c>
      <c r="B365" s="26" t="s">
        <v>795</v>
      </c>
      <c r="C365" s="30" t="s">
        <v>32</v>
      </c>
      <c r="D365" s="60" t="s">
        <v>1399</v>
      </c>
      <c r="E365" s="50">
        <v>45798</v>
      </c>
      <c r="F365" s="26" t="s">
        <v>50</v>
      </c>
      <c r="G365" s="49" t="s">
        <v>1400</v>
      </c>
      <c r="H365" s="51">
        <v>24370920</v>
      </c>
      <c r="I365" s="33">
        <v>0</v>
      </c>
      <c r="J365" s="16">
        <v>24370920</v>
      </c>
      <c r="K365" s="52" t="s">
        <v>36</v>
      </c>
      <c r="L365" s="35">
        <v>1119894455</v>
      </c>
      <c r="M365" s="26"/>
      <c r="N365" s="30" t="s">
        <v>1401</v>
      </c>
      <c r="O365" s="60" t="s">
        <v>39</v>
      </c>
      <c r="P365" s="6"/>
      <c r="Q365" s="36">
        <v>24370920</v>
      </c>
      <c r="R365" s="17"/>
      <c r="S365" s="22" t="s">
        <v>39</v>
      </c>
      <c r="T365" s="2"/>
      <c r="U365" s="22" t="s">
        <v>39</v>
      </c>
      <c r="V365" s="50">
        <v>45798</v>
      </c>
      <c r="W365" s="50">
        <v>46022</v>
      </c>
      <c r="X365" s="50">
        <v>46022</v>
      </c>
      <c r="Y365" s="54" t="s">
        <v>40</v>
      </c>
      <c r="Z365" s="29"/>
      <c r="AA365" s="28" t="s">
        <v>121</v>
      </c>
      <c r="AB365" s="3">
        <v>0</v>
      </c>
      <c r="AC365" s="3">
        <v>0</v>
      </c>
      <c r="AD365" s="4"/>
      <c r="AE365" s="7"/>
    </row>
    <row r="366" spans="1:31" ht="29" x14ac:dyDescent="0.35">
      <c r="A366" s="30" t="s">
        <v>29</v>
      </c>
      <c r="B366" s="26" t="s">
        <v>1407</v>
      </c>
      <c r="C366" s="30" t="s">
        <v>32</v>
      </c>
      <c r="D366" s="60" t="s">
        <v>1424</v>
      </c>
      <c r="E366" s="50">
        <v>45798</v>
      </c>
      <c r="F366" s="26" t="s">
        <v>50</v>
      </c>
      <c r="G366" s="49" t="s">
        <v>1425</v>
      </c>
      <c r="H366" s="51">
        <v>90440000</v>
      </c>
      <c r="I366" s="33">
        <v>17183600</v>
      </c>
      <c r="J366" s="16">
        <v>107623600</v>
      </c>
      <c r="K366" s="52" t="s">
        <v>36</v>
      </c>
      <c r="L366" s="35">
        <v>1018446510</v>
      </c>
      <c r="M366" s="26"/>
      <c r="N366" s="30" t="s">
        <v>1426</v>
      </c>
      <c r="O366" s="60" t="s">
        <v>39</v>
      </c>
      <c r="P366" s="6"/>
      <c r="Q366" s="36">
        <v>107623600</v>
      </c>
      <c r="R366" s="17"/>
      <c r="S366" s="22" t="s">
        <v>39</v>
      </c>
      <c r="T366" s="2"/>
      <c r="U366" s="22" t="s">
        <v>39</v>
      </c>
      <c r="V366" s="50">
        <v>45799</v>
      </c>
      <c r="W366" s="50">
        <v>46163</v>
      </c>
      <c r="X366" s="50">
        <v>46163</v>
      </c>
      <c r="Y366" s="54" t="s">
        <v>40</v>
      </c>
      <c r="Z366" s="29"/>
      <c r="AA366" s="28" t="s">
        <v>112</v>
      </c>
      <c r="AB366" s="3">
        <v>0</v>
      </c>
      <c r="AC366" s="3">
        <v>0</v>
      </c>
      <c r="AD366" s="4"/>
      <c r="AE366" s="7"/>
    </row>
    <row r="367" spans="1:31" ht="29.5" thickBot="1" x14ac:dyDescent="0.4">
      <c r="A367" s="30" t="s">
        <v>29</v>
      </c>
      <c r="B367" s="26" t="s">
        <v>1407</v>
      </c>
      <c r="C367" s="30" t="s">
        <v>32</v>
      </c>
      <c r="D367" s="60" t="s">
        <v>1427</v>
      </c>
      <c r="E367" s="50">
        <v>45803</v>
      </c>
      <c r="F367" s="26" t="s">
        <v>50</v>
      </c>
      <c r="G367" s="49" t="s">
        <v>1428</v>
      </c>
      <c r="H367" s="51">
        <v>80000000</v>
      </c>
      <c r="I367" s="33">
        <v>0</v>
      </c>
      <c r="J367" s="16">
        <v>80000000</v>
      </c>
      <c r="K367" s="52" t="s">
        <v>36</v>
      </c>
      <c r="L367" s="35">
        <v>1018501757</v>
      </c>
      <c r="M367" s="26"/>
      <c r="N367" s="30" t="s">
        <v>1429</v>
      </c>
      <c r="O367" s="60" t="s">
        <v>39</v>
      </c>
      <c r="P367" s="6"/>
      <c r="Q367" s="36">
        <v>80000000</v>
      </c>
      <c r="R367" s="17"/>
      <c r="S367" s="22" t="s">
        <v>39</v>
      </c>
      <c r="T367" s="2"/>
      <c r="U367" s="22" t="s">
        <v>39</v>
      </c>
      <c r="V367" s="50">
        <v>45813</v>
      </c>
      <c r="W367" s="50">
        <v>46022</v>
      </c>
      <c r="X367" s="50">
        <v>46022</v>
      </c>
      <c r="Y367" s="54" t="s">
        <v>40</v>
      </c>
      <c r="Z367" s="29"/>
      <c r="AA367" s="28" t="s">
        <v>112</v>
      </c>
      <c r="AB367" s="3">
        <v>0</v>
      </c>
      <c r="AC367" s="3">
        <v>0</v>
      </c>
      <c r="AD367" s="4"/>
      <c r="AE367" s="7"/>
    </row>
    <row r="368" spans="1:31" ht="15" thickTop="1" x14ac:dyDescent="0.35">
      <c r="A368" s="23">
        <v>365</v>
      </c>
      <c r="B368" s="23">
        <v>365</v>
      </c>
      <c r="C368" s="23">
        <v>365</v>
      </c>
      <c r="D368" s="23">
        <v>365</v>
      </c>
      <c r="E368" s="23">
        <v>365</v>
      </c>
      <c r="F368" s="23">
        <v>365</v>
      </c>
      <c r="G368" s="23">
        <v>365</v>
      </c>
      <c r="H368" s="24">
        <v>484595195682.79108</v>
      </c>
      <c r="I368" s="24">
        <v>68695574374.716721</v>
      </c>
      <c r="J368" s="24">
        <v>553290770189.69995</v>
      </c>
      <c r="K368" s="23">
        <v>365</v>
      </c>
      <c r="L368" s="23">
        <v>365</v>
      </c>
      <c r="M368" s="23"/>
      <c r="N368" s="23">
        <v>365</v>
      </c>
      <c r="O368" s="23">
        <v>365</v>
      </c>
      <c r="P368" s="24">
        <v>102001868987.47</v>
      </c>
      <c r="Q368" s="24">
        <v>655292639177.17004</v>
      </c>
      <c r="R368" s="23">
        <v>365</v>
      </c>
      <c r="S368" s="23">
        <v>365</v>
      </c>
      <c r="T368" s="23"/>
      <c r="U368" s="23">
        <v>365</v>
      </c>
      <c r="V368" s="23"/>
      <c r="W368" s="23"/>
      <c r="X368" s="23"/>
      <c r="Y368" s="23"/>
      <c r="Z368" s="23"/>
      <c r="AA368" s="23"/>
      <c r="AB368" s="23"/>
      <c r="AC368" s="23"/>
      <c r="AD368" s="24">
        <v>293242129773.71143</v>
      </c>
      <c r="AE368" s="23"/>
    </row>
  </sheetData>
  <protectedRanges>
    <protectedRange sqref="F3:F4" name="Rango1"/>
    <protectedRange sqref="F5" name="Rango1_1"/>
    <protectedRange sqref="F8" name="Rango1_2"/>
    <protectedRange sqref="F9" name="Rango1_3"/>
    <protectedRange sqref="F10 B11" name="Rango1_4"/>
    <protectedRange sqref="F20 P46:P79 F25 V46:X79 F18 F35:F36 J46:J51 B25 F85:F89 B21 F23 L46:N79 B46:B79 B93 G50:I51 J59:J62 G79 G46:G49 G61:G62 F49:F50 F42 F59:G59 I66 G60:I60 F52:I53 F78:G78 G66:G77 J65:J79 F65:G65 G63:I64 H56:I58 G55:G58 F54:G54 J54:J55 D46:E79" name="Rango1_5"/>
    <protectedRange sqref="W16" name="Rango1_2_2"/>
    <protectedRange sqref="B157 B176 B106 B224 F106" name="Rango1_21"/>
    <protectedRange sqref="G331 F238:F367" name="Rango1_22"/>
  </protectedRanges>
  <autoFilter ref="A2:AE368" xr:uid="{FDDDD8C3-FA2C-4B55-B434-DB6391C408A5}"/>
  <conditionalFormatting sqref="A1">
    <cfRule type="containsText" dxfId="11" priority="1" operator="containsText" text="Faltan menos de 15 días para Terminar">
      <formula>NOT(ISERROR(SEARCH("Faltan menos de 15 días para Terminar",A1)))</formula>
    </cfRule>
    <cfRule type="containsText" dxfId="10" priority="2" operator="containsText" text="Faltan menos de 15 días para Terminar">
      <formula>NOT(ISERROR(SEARCH("Faltan menos de 15 días para Terminar",A1)))</formula>
    </cfRule>
    <cfRule type="containsText" dxfId="9" priority="3" operator="containsText" text="Terminado">
      <formula>NOT(ISERROR(SEARCH("Terminado",A1)))</formula>
    </cfRule>
    <cfRule type="containsText" dxfId="8" priority="4" operator="containsText" text="Faltan menos de 15 días para Terminar">
      <formula>NOT(ISERROR(SEARCH("Faltan menos de 15 días para Terminar",A1)))</formula>
    </cfRule>
    <cfRule type="containsText" dxfId="7" priority="5" operator="containsText" text="Faltan menos de 30 días para Terminar">
      <formula>NOT(ISERROR(SEARCH("Faltan menos de 30 días para Terminar",A1)))</formula>
    </cfRule>
    <cfRule type="containsText" dxfId="6" priority="6" operator="containsText" text="Faltan menos de 30 días para Terminar">
      <formula>NOT(ISERROR(SEARCH("Faltan menos de 30 días para Terminar",A1)))</formula>
    </cfRule>
  </conditionalFormatting>
  <dataValidations count="5">
    <dataValidation type="list" allowBlank="1" showInputMessage="1" showErrorMessage="1" sqref="U10 U15 U18 U22 U24 U42 U73 U82 U84 U86 U178:U207 U173:U176 U144:U171 U105:U142 U91:U103 U88:U89 U48:U67 U44:U46 U38:U40 U29:U36 U26:U27 O3:O367 S3:S367 U209:U367" xr:uid="{9A245029-779F-4DDA-8EF6-D9F95E118EBF}">
      <formula1>"SI, NO"</formula1>
    </dataValidation>
    <dataValidation type="list" allowBlank="1" showInputMessage="1" showErrorMessage="1" sqref="C3:C4 C134 C22:C106 C6:C19" xr:uid="{90DB0BAC-7DA6-422E-9B16-68776FB132FB}">
      <formula1>"ACEPTACIÓN DE OFERTA, INVITACIÓN ABIERTA, INVITACIÓN CERRADA, INVITACIÓN DIRECTA"</formula1>
    </dataValidation>
    <dataValidation type="list" allowBlank="1" showInputMessage="1" showErrorMessage="1" sqref="C5 C107:C133 C20:C21 C364:C365 C359:C361 C135:C356" xr:uid="{5D2D9F88-C6B9-4A85-A3AA-AC0D9A7084A0}">
      <formula1>"SIMPLIFICADA, INVITACIÓN ABIERTA, INVITACIÓN CERRADA, INVITACIÓN DIRECTA,CONTRATACIÓN DIRECTA"</formula1>
    </dataValidation>
    <dataValidation type="list" allowBlank="1" showInputMessage="1" showErrorMessage="1" sqref="Y3:Y367" xr:uid="{ECBA6778-7CEF-41F1-9E71-3AE7AFAAFB83}">
      <formula1>"En ejecución, Finalizado, En Liquidación, Liquidado, Por Liquidar,No se Liquida"</formula1>
    </dataValidation>
    <dataValidation type="list" allowBlank="1" showInputMessage="1" showErrorMessage="1" sqref="A3:A367" xr:uid="{30426E85-2820-4E41-9102-3B19D28E2102}">
      <formula1>"Presidencia_, Secretaría_General, Vicepresidencia_Comercial, Vicepresidencia_Desarrollo_Corporativo, Vicepresidencia_Financiera, Vicepresidencia_De_Indemnizaciones,Vicepresidencia_Jurídica,Vicepresidencia_Técnica"</formula1>
    </dataValidation>
  </dataValidations>
  <pageMargins left="0.7" right="0.7" top="0.75" bottom="0.75" header="0.3" footer="0.3"/>
  <headerFooter>
    <oddFooter>&amp;C_x000D_&amp;1#&amp;"Calibri"&amp;10&amp;K000000 DOCUMENTO DE USO INTERNO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68C2D-7D07-47E1-9BCF-A6ECD7E8340D}">
  <dimension ref="A1:AJ100"/>
  <sheetViews>
    <sheetView showGridLines="0" topLeftCell="Z2" zoomScale="80" zoomScaleNormal="80" workbookViewId="0">
      <selection activeCell="AH3" sqref="AH3:AH97"/>
    </sheetView>
  </sheetViews>
  <sheetFormatPr baseColWidth="10" defaultColWidth="11.453125" defaultRowHeight="14.5" x14ac:dyDescent="0.35"/>
  <cols>
    <col min="1" max="1" width="11.453125" style="75" customWidth="1"/>
    <col min="2" max="2" width="17.54296875" style="75" customWidth="1"/>
    <col min="3" max="3" width="17.54296875" style="75" bestFit="1" customWidth="1"/>
    <col min="4" max="4" width="16.1796875" style="75" customWidth="1"/>
    <col min="5" max="5" width="15.26953125" style="75" customWidth="1"/>
    <col min="6" max="6" width="16.453125" style="75" customWidth="1"/>
    <col min="7" max="7" width="18.26953125" style="75" customWidth="1"/>
    <col min="8" max="8" width="33.26953125" style="139" customWidth="1"/>
    <col min="9" max="9" width="22" style="75" customWidth="1"/>
    <col min="10" max="10" width="16.7265625" style="75" customWidth="1"/>
    <col min="11" max="11" width="16.54296875" style="75" customWidth="1"/>
    <col min="12" max="12" width="16.08984375" style="133" customWidth="1"/>
    <col min="13" max="13" width="16.1796875" style="133" customWidth="1"/>
    <col min="14" max="14" width="16.81640625" style="75" customWidth="1"/>
    <col min="15" max="15" width="29" style="75" customWidth="1"/>
    <col min="16" max="16" width="16" style="75" customWidth="1"/>
    <col min="17" max="17" width="14.08984375" style="75" customWidth="1"/>
    <col min="18" max="18" width="18.81640625" style="75" customWidth="1"/>
    <col min="19" max="19" width="18" style="90" customWidth="1"/>
    <col min="20" max="20" width="13.54296875" style="75" customWidth="1"/>
    <col min="21" max="21" width="14.1796875" style="75" customWidth="1"/>
    <col min="22" max="22" width="15.453125" style="75" customWidth="1"/>
    <col min="23" max="23" width="15.1796875" style="75" customWidth="1"/>
    <col min="24" max="24" width="16.453125" style="75" customWidth="1"/>
    <col min="25" max="25" width="16.81640625" style="75" customWidth="1"/>
    <col min="26" max="26" width="18.1796875" style="75" customWidth="1"/>
    <col min="27" max="27" width="16.81640625" style="75" customWidth="1"/>
    <col min="28" max="28" width="17" style="75" customWidth="1"/>
    <col min="29" max="29" width="18.7265625" style="75" customWidth="1"/>
    <col min="30" max="30" width="27.1796875" style="75" customWidth="1"/>
    <col min="31" max="31" width="22.54296875" style="79" customWidth="1"/>
    <col min="32" max="32" width="23.54296875" style="75" customWidth="1"/>
    <col min="33" max="33" width="28.453125" style="75" customWidth="1"/>
    <col min="34" max="34" width="12.54296875" style="75" hidden="1" customWidth="1"/>
    <col min="35" max="35" width="14.26953125" style="75" customWidth="1"/>
    <col min="36" max="36" width="16" style="80" customWidth="1"/>
    <col min="37" max="16384" width="11.453125" style="75"/>
  </cols>
  <sheetData>
    <row r="1" spans="1:36" ht="29.65" customHeight="1" thickBot="1" x14ac:dyDescent="0.4">
      <c r="A1" s="74" t="s">
        <v>1763</v>
      </c>
      <c r="C1" s="76"/>
      <c r="D1" s="76"/>
      <c r="E1" s="76"/>
      <c r="F1" s="76"/>
      <c r="G1" s="76"/>
      <c r="H1" s="134"/>
      <c r="I1" s="76"/>
      <c r="J1" s="76"/>
      <c r="K1" s="76"/>
      <c r="L1" s="76"/>
      <c r="M1" s="76"/>
      <c r="N1" s="76"/>
      <c r="O1" s="77"/>
      <c r="P1" s="76"/>
      <c r="Q1" s="76"/>
      <c r="R1" s="76"/>
      <c r="S1" s="78"/>
      <c r="T1" s="76"/>
      <c r="U1" s="171" t="s">
        <v>1766</v>
      </c>
      <c r="V1" s="170"/>
      <c r="W1" s="170"/>
      <c r="X1" s="170"/>
      <c r="Y1" s="170"/>
    </row>
    <row r="2" spans="1:36" ht="94" thickTop="1" thickBot="1" x14ac:dyDescent="0.4">
      <c r="A2" s="159" t="s">
        <v>0</v>
      </c>
      <c r="B2" s="159" t="s">
        <v>1</v>
      </c>
      <c r="C2" s="159" t="s">
        <v>2</v>
      </c>
      <c r="D2" s="159" t="s">
        <v>3</v>
      </c>
      <c r="E2" s="159" t="s">
        <v>4</v>
      </c>
      <c r="F2" s="159" t="s">
        <v>5</v>
      </c>
      <c r="G2" s="159" t="s">
        <v>6</v>
      </c>
      <c r="H2" s="159" t="s">
        <v>7</v>
      </c>
      <c r="I2" s="81" t="s">
        <v>8</v>
      </c>
      <c r="J2" s="81" t="s">
        <v>9</v>
      </c>
      <c r="K2" s="81" t="s">
        <v>10</v>
      </c>
      <c r="L2" s="159" t="s">
        <v>11</v>
      </c>
      <c r="M2" s="159" t="s">
        <v>12</v>
      </c>
      <c r="N2" s="159" t="s">
        <v>13</v>
      </c>
      <c r="O2" s="159" t="s">
        <v>14</v>
      </c>
      <c r="P2" s="81" t="s">
        <v>15</v>
      </c>
      <c r="Q2" s="83" t="s">
        <v>16</v>
      </c>
      <c r="R2" s="83" t="s">
        <v>17</v>
      </c>
      <c r="S2" s="163" t="s">
        <v>18</v>
      </c>
      <c r="T2" s="163" t="s">
        <v>19</v>
      </c>
      <c r="U2" s="163" t="s">
        <v>20</v>
      </c>
      <c r="V2" s="163" t="s">
        <v>21</v>
      </c>
      <c r="W2" s="84" t="s">
        <v>22</v>
      </c>
      <c r="X2" s="84" t="s">
        <v>23</v>
      </c>
      <c r="Y2" s="84" t="s">
        <v>24</v>
      </c>
      <c r="Z2" s="82" t="s">
        <v>25</v>
      </c>
      <c r="AA2" s="163" t="s">
        <v>26</v>
      </c>
      <c r="AB2" s="85" t="s">
        <v>27</v>
      </c>
      <c r="AC2" s="86" t="s">
        <v>28</v>
      </c>
      <c r="AD2" s="87" t="s">
        <v>1768</v>
      </c>
      <c r="AE2" s="86" t="s">
        <v>1769</v>
      </c>
      <c r="AF2" s="86" t="s">
        <v>1430</v>
      </c>
      <c r="AG2" s="163" t="s">
        <v>1431</v>
      </c>
      <c r="AH2" s="163" t="s">
        <v>1432</v>
      </c>
      <c r="AJ2" s="75"/>
    </row>
    <row r="3" spans="1:36" ht="43.5" hidden="1" x14ac:dyDescent="0.35">
      <c r="A3" s="89" t="s">
        <v>65</v>
      </c>
      <c r="B3" s="89" t="s">
        <v>1433</v>
      </c>
      <c r="C3" s="90" t="s">
        <v>31</v>
      </c>
      <c r="D3" s="91" t="s">
        <v>32</v>
      </c>
      <c r="E3" s="92" t="s">
        <v>1434</v>
      </c>
      <c r="F3" s="93">
        <v>35674</v>
      </c>
      <c r="G3" s="75" t="s">
        <v>34</v>
      </c>
      <c r="H3" s="135" t="s">
        <v>1435</v>
      </c>
      <c r="I3" s="94">
        <v>4158110</v>
      </c>
      <c r="J3" s="94">
        <v>0</v>
      </c>
      <c r="K3" s="95">
        <v>4158110</v>
      </c>
      <c r="L3" s="96" t="s">
        <v>36</v>
      </c>
      <c r="M3" s="97">
        <v>51973011</v>
      </c>
      <c r="N3" s="89"/>
      <c r="O3" s="89" t="s">
        <v>1436</v>
      </c>
      <c r="P3" s="92" t="s">
        <v>38</v>
      </c>
      <c r="Q3" s="98">
        <v>47788524</v>
      </c>
      <c r="R3" s="94">
        <f>+Tabla1513[[#This Row],[VALOR INICIAL DEL CONTRATO CON IVA]]+Tabla1513[[#This Row],[VALOR DE LAS ADICIONES CON IVA]]</f>
        <v>51946634</v>
      </c>
      <c r="S3" s="100">
        <v>9800</v>
      </c>
      <c r="T3" s="92" t="s">
        <v>38</v>
      </c>
      <c r="U3" s="101">
        <v>10165</v>
      </c>
      <c r="V3" s="102" t="s">
        <v>39</v>
      </c>
      <c r="W3" s="93">
        <v>35674</v>
      </c>
      <c r="X3" s="103">
        <v>45535</v>
      </c>
      <c r="Y3" s="103">
        <v>45900</v>
      </c>
      <c r="Z3" s="88" t="s">
        <v>40</v>
      </c>
      <c r="AA3" s="93"/>
      <c r="AB3" s="92"/>
      <c r="AC3" s="92" t="s">
        <v>41</v>
      </c>
      <c r="AD3" s="104">
        <v>0.66659999999999997</v>
      </c>
      <c r="AE3" s="104">
        <v>0.66659999999999997</v>
      </c>
      <c r="AF3" s="105">
        <v>31859016</v>
      </c>
      <c r="AG3" s="106"/>
      <c r="AH3" s="107">
        <v>1997</v>
      </c>
      <c r="AJ3" s="75"/>
    </row>
    <row r="4" spans="1:36" ht="43.5" hidden="1" x14ac:dyDescent="0.35">
      <c r="A4" s="89" t="s">
        <v>65</v>
      </c>
      <c r="B4" s="75" t="s">
        <v>1437</v>
      </c>
      <c r="C4" s="90" t="s">
        <v>31</v>
      </c>
      <c r="D4" s="91" t="s">
        <v>32</v>
      </c>
      <c r="E4" s="92" t="s">
        <v>1438</v>
      </c>
      <c r="F4" s="93">
        <v>35749</v>
      </c>
      <c r="G4" s="75" t="s">
        <v>34</v>
      </c>
      <c r="H4" s="135" t="s">
        <v>1439</v>
      </c>
      <c r="I4" s="94">
        <v>15126000</v>
      </c>
      <c r="J4" s="94">
        <v>2874000</v>
      </c>
      <c r="K4" s="95">
        <v>18000000</v>
      </c>
      <c r="L4" s="96" t="s">
        <v>36</v>
      </c>
      <c r="M4" s="97">
        <v>14206224</v>
      </c>
      <c r="N4" s="89"/>
      <c r="O4" s="89" t="s">
        <v>1440</v>
      </c>
      <c r="P4" s="92" t="s">
        <v>38</v>
      </c>
      <c r="Q4" s="98">
        <v>551796174</v>
      </c>
      <c r="R4" s="94">
        <f>+Tabla1513[[#This Row],[VALOR INICIAL DEL CONTRATO CON IVA]]+Tabla1513[[#This Row],[VALOR DE LAS ADICIONES CON IVA]]</f>
        <v>569796174</v>
      </c>
      <c r="S4" s="100">
        <v>9862</v>
      </c>
      <c r="T4" s="92" t="s">
        <v>38</v>
      </c>
      <c r="U4" s="101">
        <v>10227</v>
      </c>
      <c r="V4" s="102" t="s">
        <v>39</v>
      </c>
      <c r="W4" s="93">
        <v>35749</v>
      </c>
      <c r="X4" s="103">
        <v>45611</v>
      </c>
      <c r="Y4" s="103">
        <v>45976</v>
      </c>
      <c r="Z4" s="88" t="s">
        <v>40</v>
      </c>
      <c r="AA4" s="93"/>
      <c r="AB4" s="92"/>
      <c r="AC4" s="92" t="s">
        <v>41</v>
      </c>
      <c r="AD4" s="104">
        <v>0.5</v>
      </c>
      <c r="AE4" s="104">
        <v>0.5</v>
      </c>
      <c r="AF4" s="105">
        <v>45129708</v>
      </c>
      <c r="AG4" s="106" t="s">
        <v>31</v>
      </c>
      <c r="AH4" s="107">
        <v>1997</v>
      </c>
      <c r="AJ4" s="75"/>
    </row>
    <row r="5" spans="1:36" ht="43.5" hidden="1" x14ac:dyDescent="0.35">
      <c r="A5" s="89" t="s">
        <v>65</v>
      </c>
      <c r="B5" s="75" t="s">
        <v>1441</v>
      </c>
      <c r="C5" s="90" t="s">
        <v>31</v>
      </c>
      <c r="D5" s="91" t="s">
        <v>32</v>
      </c>
      <c r="E5" s="92" t="s">
        <v>1442</v>
      </c>
      <c r="F5" s="93">
        <v>36000</v>
      </c>
      <c r="G5" s="75" t="s">
        <v>34</v>
      </c>
      <c r="H5" s="135" t="s">
        <v>1443</v>
      </c>
      <c r="I5" s="94">
        <v>87079345</v>
      </c>
      <c r="J5" s="94">
        <v>16545075</v>
      </c>
      <c r="K5" s="95">
        <v>103624420</v>
      </c>
      <c r="L5" s="96" t="s">
        <v>44</v>
      </c>
      <c r="M5" s="97">
        <v>891001109</v>
      </c>
      <c r="N5" s="89" t="s">
        <v>77</v>
      </c>
      <c r="O5" s="89" t="s">
        <v>1444</v>
      </c>
      <c r="P5" s="92" t="s">
        <v>38</v>
      </c>
      <c r="Q5" s="98">
        <v>113240766</v>
      </c>
      <c r="R5" s="94">
        <f>+Tabla1513[[#This Row],[VALOR INICIAL DEL CONTRATO CON IVA]]+Tabla1513[[#This Row],[VALOR DE LAS ADICIONES CON IVA]]</f>
        <v>216865186</v>
      </c>
      <c r="S5" s="100">
        <v>9496</v>
      </c>
      <c r="T5" s="92" t="s">
        <v>38</v>
      </c>
      <c r="U5" s="101">
        <v>9861</v>
      </c>
      <c r="V5" s="102" t="s">
        <v>39</v>
      </c>
      <c r="W5" s="93">
        <v>35977</v>
      </c>
      <c r="X5" s="103">
        <v>45473</v>
      </c>
      <c r="Y5" s="103">
        <v>45838</v>
      </c>
      <c r="Z5" s="88" t="s">
        <v>40</v>
      </c>
      <c r="AA5" s="93"/>
      <c r="AB5" s="92"/>
      <c r="AC5" s="92" t="s">
        <v>41</v>
      </c>
      <c r="AD5" s="104">
        <v>0.83330000000000004</v>
      </c>
      <c r="AE5" s="104">
        <v>0.83330000000000004</v>
      </c>
      <c r="AF5" s="105">
        <v>94367305</v>
      </c>
      <c r="AG5" s="106" t="s">
        <v>31</v>
      </c>
      <c r="AH5" s="107">
        <v>1998</v>
      </c>
      <c r="AJ5" s="75"/>
    </row>
    <row r="6" spans="1:36" ht="43.5" hidden="1" x14ac:dyDescent="0.35">
      <c r="A6" s="89" t="s">
        <v>65</v>
      </c>
      <c r="B6" s="75" t="s">
        <v>1445</v>
      </c>
      <c r="C6" s="90" t="s">
        <v>31</v>
      </c>
      <c r="D6" s="91" t="s">
        <v>32</v>
      </c>
      <c r="E6" s="92" t="s">
        <v>1446</v>
      </c>
      <c r="F6" s="93">
        <v>36892</v>
      </c>
      <c r="G6" s="75" t="s">
        <v>34</v>
      </c>
      <c r="H6" s="135" t="s">
        <v>1447</v>
      </c>
      <c r="I6" s="94">
        <v>900834</v>
      </c>
      <c r="J6" s="94">
        <v>171159</v>
      </c>
      <c r="K6" s="95">
        <v>1071993</v>
      </c>
      <c r="L6" s="96" t="s">
        <v>36</v>
      </c>
      <c r="M6" s="97">
        <v>10544299</v>
      </c>
      <c r="N6" s="89"/>
      <c r="O6" s="89" t="s">
        <v>1448</v>
      </c>
      <c r="P6" s="92" t="s">
        <v>38</v>
      </c>
      <c r="Q6" s="98">
        <v>94248000</v>
      </c>
      <c r="R6" s="94">
        <f>+Tabla1513[[#This Row],[VALOR INICIAL DEL CONTRATO CON IVA]]+Tabla1513[[#This Row],[VALOR DE LAS ADICIONES CON IVA]]</f>
        <v>95319993</v>
      </c>
      <c r="S6" s="100">
        <v>8765</v>
      </c>
      <c r="T6" s="92" t="s">
        <v>38</v>
      </c>
      <c r="U6" s="101">
        <v>9130</v>
      </c>
      <c r="V6" s="102" t="s">
        <v>39</v>
      </c>
      <c r="W6" s="93">
        <v>36892</v>
      </c>
      <c r="X6" s="103" t="s">
        <v>1449</v>
      </c>
      <c r="Y6" s="103">
        <v>46022</v>
      </c>
      <c r="Z6" s="88" t="s">
        <v>40</v>
      </c>
      <c r="AA6" s="93"/>
      <c r="AB6" s="92"/>
      <c r="AC6" s="92" t="s">
        <v>41</v>
      </c>
      <c r="AD6" s="108"/>
      <c r="AE6" s="104">
        <v>0.33300000000000002</v>
      </c>
      <c r="AF6" s="105">
        <v>31416000</v>
      </c>
      <c r="AG6" s="106" t="s">
        <v>31</v>
      </c>
      <c r="AH6" s="107">
        <v>2001</v>
      </c>
      <c r="AJ6" s="75"/>
    </row>
    <row r="7" spans="1:36" ht="43.5" hidden="1" x14ac:dyDescent="0.35">
      <c r="A7" s="89" t="s">
        <v>65</v>
      </c>
      <c r="B7" s="89" t="s">
        <v>1450</v>
      </c>
      <c r="C7" s="90" t="s">
        <v>31</v>
      </c>
      <c r="D7" s="91" t="s">
        <v>32</v>
      </c>
      <c r="E7" s="92" t="s">
        <v>1451</v>
      </c>
      <c r="F7" s="93">
        <v>38626</v>
      </c>
      <c r="G7" s="75" t="s">
        <v>34</v>
      </c>
      <c r="H7" s="135" t="s">
        <v>1452</v>
      </c>
      <c r="I7" s="95">
        <v>97077582</v>
      </c>
      <c r="J7" s="94">
        <v>0</v>
      </c>
      <c r="K7" s="95">
        <v>97077582</v>
      </c>
      <c r="L7" s="96" t="s">
        <v>36</v>
      </c>
      <c r="M7" s="97">
        <v>92122251502</v>
      </c>
      <c r="N7" s="89"/>
      <c r="O7" s="89" t="s">
        <v>1453</v>
      </c>
      <c r="P7" s="92" t="s">
        <v>38</v>
      </c>
      <c r="Q7" s="98">
        <f>97077582+106086378</f>
        <v>203163960</v>
      </c>
      <c r="R7" s="94">
        <f>+Tabla1513[[#This Row],[VALOR INICIAL DEL CONTRATO CON IVA]]+Tabla1513[[#This Row],[VALOR DE LAS ADICIONES CON IVA]]</f>
        <v>300241542</v>
      </c>
      <c r="S7" s="100">
        <v>6970</v>
      </c>
      <c r="T7" s="92" t="s">
        <v>38</v>
      </c>
      <c r="U7" s="101">
        <v>6970</v>
      </c>
      <c r="V7" s="102" t="s">
        <v>39</v>
      </c>
      <c r="W7" s="93">
        <v>38687</v>
      </c>
      <c r="X7" s="103">
        <v>45657</v>
      </c>
      <c r="Y7" s="103">
        <v>46022</v>
      </c>
      <c r="Z7" s="88" t="s">
        <v>40</v>
      </c>
      <c r="AA7" s="93"/>
      <c r="AB7" s="92"/>
      <c r="AC7" s="92" t="s">
        <v>41</v>
      </c>
      <c r="AD7" s="104">
        <v>0.33329999999999999</v>
      </c>
      <c r="AE7" s="104">
        <v>0.33329999999999999</v>
      </c>
      <c r="AF7" s="105">
        <v>37200956</v>
      </c>
      <c r="AG7" s="106" t="s">
        <v>31</v>
      </c>
      <c r="AH7" s="107">
        <v>2005</v>
      </c>
      <c r="AJ7" s="75"/>
    </row>
    <row r="8" spans="1:36" ht="43.5" hidden="1" x14ac:dyDescent="0.35">
      <c r="A8" s="89" t="s">
        <v>65</v>
      </c>
      <c r="B8" s="89" t="s">
        <v>1454</v>
      </c>
      <c r="C8" s="90" t="s">
        <v>31</v>
      </c>
      <c r="D8" s="91" t="s">
        <v>32</v>
      </c>
      <c r="E8" s="92" t="s">
        <v>1455</v>
      </c>
      <c r="F8" s="93">
        <v>38504</v>
      </c>
      <c r="G8" s="75" t="s">
        <v>34</v>
      </c>
      <c r="H8" s="135" t="s">
        <v>1456</v>
      </c>
      <c r="I8" s="94">
        <v>30000000</v>
      </c>
      <c r="J8" s="94">
        <v>3000000</v>
      </c>
      <c r="K8" s="95">
        <v>33000000</v>
      </c>
      <c r="L8" s="96" t="s">
        <v>44</v>
      </c>
      <c r="M8" s="97">
        <v>822000127</v>
      </c>
      <c r="N8" s="89" t="s">
        <v>52</v>
      </c>
      <c r="O8" s="89" t="s">
        <v>1457</v>
      </c>
      <c r="P8" s="92" t="s">
        <v>38</v>
      </c>
      <c r="Q8" s="98">
        <v>1014377427</v>
      </c>
      <c r="R8" s="94">
        <f>+Tabla1513[[#This Row],[VALOR INICIAL DEL CONTRATO CON IVA]]+Tabla1513[[#This Row],[VALOR DE LAS ADICIONES CON IVA]]</f>
        <v>1047377427</v>
      </c>
      <c r="S8" s="100">
        <v>6939</v>
      </c>
      <c r="T8" s="92" t="s">
        <v>38</v>
      </c>
      <c r="U8" s="101">
        <v>7304</v>
      </c>
      <c r="V8" s="102" t="s">
        <v>39</v>
      </c>
      <c r="W8" s="93">
        <v>38504</v>
      </c>
      <c r="X8" s="103">
        <v>45443</v>
      </c>
      <c r="Y8" s="103">
        <v>45808</v>
      </c>
      <c r="Z8" s="88" t="s">
        <v>40</v>
      </c>
      <c r="AA8" s="93"/>
      <c r="AB8" s="92"/>
      <c r="AC8" s="92" t="s">
        <v>41</v>
      </c>
      <c r="AD8" s="104">
        <v>0.91669999999999996</v>
      </c>
      <c r="AE8" s="104">
        <v>0.91669999999999996</v>
      </c>
      <c r="AF8" s="105">
        <v>75509665</v>
      </c>
      <c r="AG8" s="106" t="s">
        <v>31</v>
      </c>
      <c r="AH8" s="107">
        <v>2005</v>
      </c>
      <c r="AJ8" s="75"/>
    </row>
    <row r="9" spans="1:36" ht="43.5" hidden="1" x14ac:dyDescent="0.35">
      <c r="A9" s="89" t="s">
        <v>65</v>
      </c>
      <c r="B9" s="75" t="s">
        <v>1437</v>
      </c>
      <c r="C9" s="90" t="s">
        <v>31</v>
      </c>
      <c r="D9" s="91" t="s">
        <v>32</v>
      </c>
      <c r="E9" s="92" t="s">
        <v>1458</v>
      </c>
      <c r="F9" s="93">
        <v>38980</v>
      </c>
      <c r="G9" s="75" t="s">
        <v>34</v>
      </c>
      <c r="H9" s="135" t="s">
        <v>1459</v>
      </c>
      <c r="I9" s="94">
        <v>12605000</v>
      </c>
      <c r="J9" s="94">
        <v>2395000</v>
      </c>
      <c r="K9" s="95">
        <v>15000000</v>
      </c>
      <c r="L9" s="96" t="s">
        <v>36</v>
      </c>
      <c r="M9" s="97">
        <v>14206224</v>
      </c>
      <c r="N9" s="89"/>
      <c r="O9" s="89" t="s">
        <v>1440</v>
      </c>
      <c r="P9" s="92" t="s">
        <v>38</v>
      </c>
      <c r="Q9" s="98">
        <v>356172022</v>
      </c>
      <c r="R9" s="94">
        <f>+Tabla1513[[#This Row],[VALOR INICIAL DEL CONTRATO CON IVA]]+Tabla1513[[#This Row],[VALOR DE LAS ADICIONES CON IVA]]</f>
        <v>371172022</v>
      </c>
      <c r="S9" s="100">
        <v>6940</v>
      </c>
      <c r="T9" s="92" t="s">
        <v>38</v>
      </c>
      <c r="U9" s="101">
        <v>6940</v>
      </c>
      <c r="V9" s="102" t="s">
        <v>39</v>
      </c>
      <c r="W9" s="93">
        <v>38980</v>
      </c>
      <c r="X9" s="103">
        <v>45555</v>
      </c>
      <c r="Y9" s="103">
        <v>45920</v>
      </c>
      <c r="Z9" s="88" t="s">
        <v>40</v>
      </c>
      <c r="AA9" s="93"/>
      <c r="AB9" s="92"/>
      <c r="AC9" s="92" t="s">
        <v>1460</v>
      </c>
      <c r="AD9" s="104">
        <v>0.67</v>
      </c>
      <c r="AE9" s="104">
        <v>0.67</v>
      </c>
      <c r="AF9" s="105">
        <v>33099220</v>
      </c>
      <c r="AG9" s="106" t="s">
        <v>31</v>
      </c>
      <c r="AH9" s="107">
        <v>2006</v>
      </c>
      <c r="AJ9" s="75"/>
    </row>
    <row r="10" spans="1:36" ht="43.5" hidden="1" x14ac:dyDescent="0.35">
      <c r="A10" s="89" t="s">
        <v>65</v>
      </c>
      <c r="B10" s="89" t="s">
        <v>1461</v>
      </c>
      <c r="C10" s="90" t="s">
        <v>31</v>
      </c>
      <c r="D10" s="91" t="s">
        <v>32</v>
      </c>
      <c r="E10" s="92" t="s">
        <v>1462</v>
      </c>
      <c r="F10" s="93">
        <v>39260</v>
      </c>
      <c r="G10" s="75" t="s">
        <v>34</v>
      </c>
      <c r="H10" s="135" t="s">
        <v>1463</v>
      </c>
      <c r="I10" s="94">
        <v>47520000</v>
      </c>
      <c r="J10" s="94">
        <v>5280000</v>
      </c>
      <c r="K10" s="95">
        <v>52800000</v>
      </c>
      <c r="L10" s="96" t="s">
        <v>44</v>
      </c>
      <c r="M10" s="97">
        <v>890401198</v>
      </c>
      <c r="N10" s="89" t="s">
        <v>77</v>
      </c>
      <c r="O10" s="89" t="s">
        <v>1464</v>
      </c>
      <c r="P10" s="92" t="s">
        <v>38</v>
      </c>
      <c r="Q10" s="98">
        <f>384945203+430291748</f>
        <v>815236951</v>
      </c>
      <c r="R10" s="94">
        <f>+Tabla1513[[#This Row],[VALOR INICIAL DEL CONTRATO CON IVA]]+Tabla1513[[#This Row],[VALOR DE LAS ADICIONES CON IVA]]</f>
        <v>868036951</v>
      </c>
      <c r="S10" s="100">
        <v>6397</v>
      </c>
      <c r="T10" s="92" t="s">
        <v>38</v>
      </c>
      <c r="U10" s="101">
        <v>6397</v>
      </c>
      <c r="V10" s="102" t="s">
        <v>39</v>
      </c>
      <c r="W10" s="93">
        <v>39260</v>
      </c>
      <c r="X10" s="103">
        <v>39447</v>
      </c>
      <c r="Y10" s="103">
        <v>46022</v>
      </c>
      <c r="Z10" s="88" t="s">
        <v>40</v>
      </c>
      <c r="AA10" s="93"/>
      <c r="AB10" s="92"/>
      <c r="AC10" s="92" t="s">
        <v>41</v>
      </c>
      <c r="AD10" s="104">
        <v>0.33</v>
      </c>
      <c r="AE10" s="104">
        <v>0.33</v>
      </c>
      <c r="AF10" s="105">
        <v>149626179.47999999</v>
      </c>
      <c r="AG10" s="106" t="s">
        <v>31</v>
      </c>
      <c r="AH10" s="107">
        <v>2007</v>
      </c>
      <c r="AJ10" s="75"/>
    </row>
    <row r="11" spans="1:36" ht="101.5" hidden="1" x14ac:dyDescent="0.35">
      <c r="A11" s="89" t="s">
        <v>65</v>
      </c>
      <c r="B11" s="75" t="s">
        <v>1465</v>
      </c>
      <c r="C11" s="90" t="s">
        <v>31</v>
      </c>
      <c r="D11" s="91" t="s">
        <v>32</v>
      </c>
      <c r="E11" s="92" t="s">
        <v>1466</v>
      </c>
      <c r="F11" s="93">
        <v>39687</v>
      </c>
      <c r="G11" s="75" t="s">
        <v>34</v>
      </c>
      <c r="H11" s="135" t="s">
        <v>1467</v>
      </c>
      <c r="I11" s="94">
        <v>13500000</v>
      </c>
      <c r="J11" s="94">
        <v>0</v>
      </c>
      <c r="K11" s="95">
        <v>13500000</v>
      </c>
      <c r="L11" s="96" t="s">
        <v>44</v>
      </c>
      <c r="M11" s="97">
        <v>800152512</v>
      </c>
      <c r="N11" s="89" t="s">
        <v>160</v>
      </c>
      <c r="O11" s="89" t="s">
        <v>1468</v>
      </c>
      <c r="P11" s="92" t="s">
        <v>38</v>
      </c>
      <c r="Q11" s="98">
        <f>49052304+21351871</f>
        <v>70404175</v>
      </c>
      <c r="R11" s="94">
        <f>+Tabla1513[[#This Row],[VALOR INICIAL DEL CONTRATO CON IVA]]+Tabla1513[[#This Row],[VALOR DE LAS ADICIONES CON IVA]]</f>
        <v>83904175</v>
      </c>
      <c r="S11" s="100">
        <v>5970</v>
      </c>
      <c r="T11" s="92" t="s">
        <v>38</v>
      </c>
      <c r="U11" s="101">
        <v>5970</v>
      </c>
      <c r="V11" s="102" t="s">
        <v>39</v>
      </c>
      <c r="W11" s="93">
        <v>39687</v>
      </c>
      <c r="X11" s="103">
        <v>46022</v>
      </c>
      <c r="Y11" s="103">
        <v>46022</v>
      </c>
      <c r="Z11" s="88" t="s">
        <v>40</v>
      </c>
      <c r="AA11" s="93"/>
      <c r="AB11" s="92"/>
      <c r="AC11" s="92" t="s">
        <v>1469</v>
      </c>
      <c r="AD11" s="104">
        <v>0.33</v>
      </c>
      <c r="AE11" s="104">
        <v>0.33</v>
      </c>
      <c r="AF11" s="109">
        <v>7487385</v>
      </c>
      <c r="AG11" s="106" t="s">
        <v>31</v>
      </c>
      <c r="AH11" s="107">
        <v>2008</v>
      </c>
      <c r="AJ11" s="75"/>
    </row>
    <row r="12" spans="1:36" ht="43.5" hidden="1" x14ac:dyDescent="0.35">
      <c r="A12" s="89" t="s">
        <v>65</v>
      </c>
      <c r="B12" s="89" t="s">
        <v>1470</v>
      </c>
      <c r="C12" s="90" t="s">
        <v>31</v>
      </c>
      <c r="D12" s="91" t="s">
        <v>32</v>
      </c>
      <c r="E12" s="92" t="s">
        <v>1471</v>
      </c>
      <c r="F12" s="93">
        <v>39941</v>
      </c>
      <c r="G12" s="75" t="s">
        <v>34</v>
      </c>
      <c r="H12" s="135" t="s">
        <v>1472</v>
      </c>
      <c r="I12" s="95">
        <v>186191988</v>
      </c>
      <c r="J12" s="94"/>
      <c r="K12" s="95">
        <v>186191988</v>
      </c>
      <c r="L12" s="96" t="s">
        <v>44</v>
      </c>
      <c r="M12" s="97">
        <v>813001376</v>
      </c>
      <c r="N12" s="89" t="s">
        <v>99</v>
      </c>
      <c r="O12" s="89" t="s">
        <v>1473</v>
      </c>
      <c r="P12" s="92" t="s">
        <v>38</v>
      </c>
      <c r="Q12" s="98">
        <v>1839296709</v>
      </c>
      <c r="R12" s="94">
        <f>+Tabla1513[[#This Row],[VALOR INICIAL DEL CONTRATO CON IVA]]+Tabla1513[[#This Row],[VALOR DE LAS ADICIONES CON IVA]]</f>
        <v>2025488697</v>
      </c>
      <c r="S12" s="100">
        <v>5843</v>
      </c>
      <c r="T12" s="92" t="s">
        <v>38</v>
      </c>
      <c r="U12" s="101">
        <v>6208</v>
      </c>
      <c r="V12" s="102" t="s">
        <v>39</v>
      </c>
      <c r="W12" s="93">
        <v>39944</v>
      </c>
      <c r="X12" s="103">
        <v>46152</v>
      </c>
      <c r="Y12" s="103">
        <v>46152</v>
      </c>
      <c r="Z12" s="88" t="s">
        <v>40</v>
      </c>
      <c r="AA12" s="93"/>
      <c r="AB12" s="92"/>
      <c r="AC12" s="92" t="s">
        <v>41</v>
      </c>
      <c r="AD12" s="104">
        <v>0.94120000000000004</v>
      </c>
      <c r="AE12" s="104">
        <v>0.94120000000000004</v>
      </c>
      <c r="AF12" s="105">
        <v>1874961705</v>
      </c>
      <c r="AG12" s="106" t="s">
        <v>31</v>
      </c>
      <c r="AH12" s="107">
        <v>2009</v>
      </c>
      <c r="AJ12" s="75"/>
    </row>
    <row r="13" spans="1:36" ht="43.5" hidden="1" x14ac:dyDescent="0.35">
      <c r="A13" s="89" t="s">
        <v>65</v>
      </c>
      <c r="B13" s="75" t="s">
        <v>1474</v>
      </c>
      <c r="C13" s="90" t="s">
        <v>31</v>
      </c>
      <c r="D13" s="91" t="s">
        <v>32</v>
      </c>
      <c r="E13" s="92" t="s">
        <v>1475</v>
      </c>
      <c r="F13" s="93">
        <v>40878</v>
      </c>
      <c r="G13" s="75" t="s">
        <v>34</v>
      </c>
      <c r="H13" s="135" t="s">
        <v>1476</v>
      </c>
      <c r="I13" s="94">
        <v>221090591</v>
      </c>
      <c r="J13" s="94">
        <v>42007212</v>
      </c>
      <c r="K13" s="95">
        <v>263097803</v>
      </c>
      <c r="L13" s="96" t="s">
        <v>44</v>
      </c>
      <c r="M13" s="97" t="s">
        <v>1477</v>
      </c>
      <c r="N13" s="89" t="s">
        <v>146</v>
      </c>
      <c r="O13" s="89" t="s">
        <v>1478</v>
      </c>
      <c r="P13" s="92" t="s">
        <v>38</v>
      </c>
      <c r="Q13" s="98">
        <v>2337034112</v>
      </c>
      <c r="R13" s="94">
        <f>+Tabla1513[[#This Row],[VALOR INICIAL DEL CONTRATO CON IVA]]+Tabla1513[[#This Row],[VALOR DE LAS ADICIONES CON IVA]]</f>
        <v>2600131915</v>
      </c>
      <c r="S13" s="100">
        <v>4749</v>
      </c>
      <c r="T13" s="92" t="s">
        <v>38</v>
      </c>
      <c r="U13" s="101">
        <v>5114</v>
      </c>
      <c r="V13" s="102" t="s">
        <v>39</v>
      </c>
      <c r="W13" s="93">
        <v>40878</v>
      </c>
      <c r="X13" s="103">
        <v>45992</v>
      </c>
      <c r="Y13" s="103">
        <v>45992</v>
      </c>
      <c r="Z13" s="88" t="s">
        <v>40</v>
      </c>
      <c r="AA13" s="93"/>
      <c r="AB13" s="92"/>
      <c r="AC13" s="92" t="s">
        <v>1479</v>
      </c>
      <c r="AD13" s="104">
        <v>0.42</v>
      </c>
      <c r="AE13" s="104">
        <v>0.42</v>
      </c>
      <c r="AF13" s="105">
        <v>182651737</v>
      </c>
      <c r="AG13" s="106" t="s">
        <v>31</v>
      </c>
      <c r="AH13" s="107">
        <v>2011</v>
      </c>
      <c r="AJ13" s="75"/>
    </row>
    <row r="14" spans="1:36" ht="43.5" hidden="1" x14ac:dyDescent="0.35">
      <c r="A14" s="89" t="s">
        <v>65</v>
      </c>
      <c r="B14" s="89" t="s">
        <v>1480</v>
      </c>
      <c r="C14" s="90" t="s">
        <v>31</v>
      </c>
      <c r="D14" s="91" t="s">
        <v>32</v>
      </c>
      <c r="E14" s="92" t="s">
        <v>1481</v>
      </c>
      <c r="F14" s="93">
        <v>41247</v>
      </c>
      <c r="G14" s="75" t="s">
        <v>34</v>
      </c>
      <c r="H14" s="135" t="s">
        <v>1482</v>
      </c>
      <c r="I14" s="94">
        <v>636303431</v>
      </c>
      <c r="J14" s="94">
        <v>101808549</v>
      </c>
      <c r="K14" s="95">
        <v>738111980</v>
      </c>
      <c r="L14" s="96" t="s">
        <v>44</v>
      </c>
      <c r="M14" s="97">
        <v>805000082</v>
      </c>
      <c r="N14" s="89" t="s">
        <v>96</v>
      </c>
      <c r="O14" s="89" t="s">
        <v>1483</v>
      </c>
      <c r="P14" s="92" t="s">
        <v>38</v>
      </c>
      <c r="Q14" s="98">
        <v>1173826941</v>
      </c>
      <c r="R14" s="94">
        <f>+Tabla1513[[#This Row],[VALOR INICIAL DEL CONTRATO CON IVA]]+Tabla1513[[#This Row],[VALOR DE LAS ADICIONES CON IVA]]</f>
        <v>1911938921</v>
      </c>
      <c r="S14" s="100">
        <v>4383</v>
      </c>
      <c r="T14" s="92" t="s">
        <v>38</v>
      </c>
      <c r="U14" s="101">
        <v>4383</v>
      </c>
      <c r="V14" s="102" t="s">
        <v>39</v>
      </c>
      <c r="W14" s="93">
        <v>41247</v>
      </c>
      <c r="X14" s="103">
        <v>45630</v>
      </c>
      <c r="Y14" s="103">
        <v>45995</v>
      </c>
      <c r="Z14" s="88" t="s">
        <v>40</v>
      </c>
      <c r="AA14" s="93"/>
      <c r="AB14" s="92"/>
      <c r="AC14" s="92" t="s">
        <v>41</v>
      </c>
      <c r="AD14" s="104"/>
      <c r="AE14" s="104"/>
      <c r="AF14" s="105"/>
      <c r="AG14" s="106" t="s">
        <v>31</v>
      </c>
      <c r="AH14" s="107">
        <v>2012</v>
      </c>
      <c r="AJ14" s="75"/>
    </row>
    <row r="15" spans="1:36" ht="43.5" hidden="1" x14ac:dyDescent="0.35">
      <c r="A15" s="89" t="s">
        <v>65</v>
      </c>
      <c r="B15" s="89" t="s">
        <v>1484</v>
      </c>
      <c r="C15" s="90">
        <v>5215</v>
      </c>
      <c r="D15" s="91" t="s">
        <v>32</v>
      </c>
      <c r="E15" s="92" t="s">
        <v>1485</v>
      </c>
      <c r="F15" s="93">
        <v>41426</v>
      </c>
      <c r="G15" s="75" t="s">
        <v>34</v>
      </c>
      <c r="H15" s="135" t="s">
        <v>1486</v>
      </c>
      <c r="I15" s="94">
        <v>292735916</v>
      </c>
      <c r="J15" s="94">
        <v>55619824</v>
      </c>
      <c r="K15" s="95">
        <v>348355740</v>
      </c>
      <c r="L15" s="96" t="s">
        <v>44</v>
      </c>
      <c r="M15" s="97">
        <v>901237679</v>
      </c>
      <c r="N15" s="89" t="s">
        <v>89</v>
      </c>
      <c r="O15" s="89" t="s">
        <v>1487</v>
      </c>
      <c r="P15" s="92" t="s">
        <v>38</v>
      </c>
      <c r="Q15" s="98">
        <v>113403699</v>
      </c>
      <c r="R15" s="94">
        <f>+Tabla1513[[#This Row],[VALOR INICIAL DEL CONTRATO CON IVA]]+Tabla1513[[#This Row],[VALOR DE LAS ADICIONES CON IVA]]</f>
        <v>461759439</v>
      </c>
      <c r="S15" s="100">
        <v>4382</v>
      </c>
      <c r="T15" s="92" t="s">
        <v>38</v>
      </c>
      <c r="U15" s="101">
        <v>4382</v>
      </c>
      <c r="V15" s="102" t="s">
        <v>39</v>
      </c>
      <c r="W15" s="93">
        <v>41426</v>
      </c>
      <c r="X15" s="103">
        <v>45808</v>
      </c>
      <c r="Y15" s="110">
        <v>45808</v>
      </c>
      <c r="Z15" s="88" t="s">
        <v>40</v>
      </c>
      <c r="AA15" s="93"/>
      <c r="AB15" s="92"/>
      <c r="AC15" s="111" t="s">
        <v>1488</v>
      </c>
      <c r="AD15" s="104">
        <v>0.91700000000000004</v>
      </c>
      <c r="AE15" s="104">
        <v>0.91700000000000004</v>
      </c>
      <c r="AF15" s="105">
        <v>103991447.78</v>
      </c>
      <c r="AG15" s="106" t="s">
        <v>31</v>
      </c>
      <c r="AH15" s="107">
        <v>2013</v>
      </c>
      <c r="AJ15" s="75"/>
    </row>
    <row r="16" spans="1:36" ht="43.5" hidden="1" x14ac:dyDescent="0.35">
      <c r="A16" s="89" t="s">
        <v>65</v>
      </c>
      <c r="B16" s="89" t="s">
        <v>1489</v>
      </c>
      <c r="C16" s="90" t="s">
        <v>31</v>
      </c>
      <c r="D16" s="91" t="s">
        <v>32</v>
      </c>
      <c r="E16" s="92" t="s">
        <v>1490</v>
      </c>
      <c r="F16" s="93">
        <v>41439</v>
      </c>
      <c r="G16" s="75" t="s">
        <v>34</v>
      </c>
      <c r="H16" s="135" t="s">
        <v>1491</v>
      </c>
      <c r="I16" s="95">
        <v>410550396</v>
      </c>
      <c r="J16" s="94"/>
      <c r="K16" s="95">
        <v>410550396</v>
      </c>
      <c r="L16" s="96" t="s">
        <v>44</v>
      </c>
      <c r="M16" s="97">
        <v>800031865</v>
      </c>
      <c r="N16" s="89" t="s">
        <v>52</v>
      </c>
      <c r="O16" s="89" t="s">
        <v>1492</v>
      </c>
      <c r="P16" s="92" t="s">
        <v>38</v>
      </c>
      <c r="Q16" s="98">
        <v>769172276</v>
      </c>
      <c r="R16" s="94">
        <f>+Tabla1513[[#This Row],[VALOR INICIAL DEL CONTRATO CON IVA]]+Tabla1513[[#This Row],[VALOR DE LAS ADICIONES CON IVA]]</f>
        <v>1179722672</v>
      </c>
      <c r="S16" s="100">
        <v>4383</v>
      </c>
      <c r="T16" s="92" t="s">
        <v>38</v>
      </c>
      <c r="U16" s="101">
        <v>4383</v>
      </c>
      <c r="V16" s="102" t="s">
        <v>39</v>
      </c>
      <c r="W16" s="93">
        <v>41439</v>
      </c>
      <c r="X16" s="103">
        <v>45822</v>
      </c>
      <c r="Y16" s="103">
        <v>45822</v>
      </c>
      <c r="Z16" s="88" t="s">
        <v>40</v>
      </c>
      <c r="AA16" s="93"/>
      <c r="AB16" s="92"/>
      <c r="AC16" s="112"/>
      <c r="AD16" s="104">
        <v>0.91700000000000004</v>
      </c>
      <c r="AE16" s="104">
        <v>0.93</v>
      </c>
      <c r="AF16" s="113" t="s">
        <v>1493</v>
      </c>
      <c r="AG16" s="106" t="s">
        <v>31</v>
      </c>
      <c r="AH16" s="107">
        <v>2013</v>
      </c>
      <c r="AJ16" s="75"/>
    </row>
    <row r="17" spans="1:36" ht="72.5" hidden="1" x14ac:dyDescent="0.35">
      <c r="A17" s="89" t="s">
        <v>65</v>
      </c>
      <c r="B17" s="89" t="s">
        <v>1494</v>
      </c>
      <c r="C17" s="90" t="s">
        <v>31</v>
      </c>
      <c r="D17" s="91" t="s">
        <v>32</v>
      </c>
      <c r="E17" s="92" t="s">
        <v>1495</v>
      </c>
      <c r="F17" s="93">
        <v>41501</v>
      </c>
      <c r="G17" s="75" t="s">
        <v>34</v>
      </c>
      <c r="H17" s="135" t="s">
        <v>1496</v>
      </c>
      <c r="I17" s="94">
        <v>30624000</v>
      </c>
      <c r="J17" s="94">
        <v>11788800</v>
      </c>
      <c r="K17" s="95">
        <f>30624000+11788800</f>
        <v>42412800</v>
      </c>
      <c r="L17" s="96" t="s">
        <v>44</v>
      </c>
      <c r="M17" s="97">
        <v>891300271</v>
      </c>
      <c r="N17" s="89" t="s">
        <v>77</v>
      </c>
      <c r="O17" s="89" t="s">
        <v>1497</v>
      </c>
      <c r="P17" s="92" t="s">
        <v>38</v>
      </c>
      <c r="Q17" s="98">
        <v>636601345</v>
      </c>
      <c r="R17" s="94">
        <f>+Tabla1513[[#This Row],[VALOR INICIAL DEL CONTRATO CON IVA]]+Tabla1513[[#This Row],[VALOR DE LAS ADICIONES CON IVA]]</f>
        <v>679014145</v>
      </c>
      <c r="S17" s="100">
        <v>4017</v>
      </c>
      <c r="T17" s="92" t="s">
        <v>38</v>
      </c>
      <c r="U17" s="101">
        <v>4382</v>
      </c>
      <c r="V17" s="102" t="s">
        <v>39</v>
      </c>
      <c r="W17" s="93">
        <v>41501</v>
      </c>
      <c r="X17" s="103">
        <v>45518</v>
      </c>
      <c r="Y17" s="103">
        <v>45883</v>
      </c>
      <c r="Z17" s="88" t="s">
        <v>40</v>
      </c>
      <c r="AA17" s="93"/>
      <c r="AB17" s="92"/>
      <c r="AC17" s="112" t="s">
        <v>1498</v>
      </c>
      <c r="AD17" s="104">
        <v>0.73729999999999996</v>
      </c>
      <c r="AE17" s="104">
        <v>0.75</v>
      </c>
      <c r="AF17" s="105">
        <v>605860390</v>
      </c>
      <c r="AG17" s="106" t="s">
        <v>31</v>
      </c>
      <c r="AH17" s="107">
        <v>2013</v>
      </c>
      <c r="AJ17" s="75"/>
    </row>
    <row r="18" spans="1:36" ht="43.5" hidden="1" x14ac:dyDescent="0.3">
      <c r="A18" s="89" t="s">
        <v>65</v>
      </c>
      <c r="B18" s="89" t="s">
        <v>1499</v>
      </c>
      <c r="C18" s="90">
        <v>6406</v>
      </c>
      <c r="D18" s="91" t="s">
        <v>32</v>
      </c>
      <c r="E18" s="92" t="s">
        <v>1500</v>
      </c>
      <c r="F18" s="93">
        <v>42934</v>
      </c>
      <c r="G18" s="75" t="s">
        <v>34</v>
      </c>
      <c r="H18" s="135" t="s">
        <v>1501</v>
      </c>
      <c r="I18" s="94">
        <v>341102875</v>
      </c>
      <c r="J18" s="94">
        <v>4023893</v>
      </c>
      <c r="K18" s="95">
        <v>345126768</v>
      </c>
      <c r="L18" s="96" t="s">
        <v>44</v>
      </c>
      <c r="M18" s="97">
        <v>800019543</v>
      </c>
      <c r="N18" s="89" t="s">
        <v>160</v>
      </c>
      <c r="O18" s="89" t="s">
        <v>1502</v>
      </c>
      <c r="P18" s="92" t="s">
        <v>38</v>
      </c>
      <c r="Q18" s="98">
        <v>377664774</v>
      </c>
      <c r="R18" s="94">
        <f>+Tabla1513[[#This Row],[VALOR INICIAL DEL CONTRATO CON IVA]]+Tabla1513[[#This Row],[VALOR DE LAS ADICIONES CON IVA]]</f>
        <v>722791542</v>
      </c>
      <c r="S18" s="100">
        <v>2548</v>
      </c>
      <c r="T18" s="92" t="s">
        <v>38</v>
      </c>
      <c r="U18" s="101">
        <v>2913</v>
      </c>
      <c r="V18" s="102" t="s">
        <v>39</v>
      </c>
      <c r="W18" s="93">
        <v>42934</v>
      </c>
      <c r="X18" s="103">
        <v>45856</v>
      </c>
      <c r="Y18" s="103">
        <v>45856</v>
      </c>
      <c r="Z18" s="88" t="s">
        <v>40</v>
      </c>
      <c r="AA18" s="93"/>
      <c r="AB18" s="92"/>
      <c r="AC18" s="114" t="s">
        <v>1503</v>
      </c>
      <c r="AD18" s="104">
        <v>0.86409999999999998</v>
      </c>
      <c r="AE18" s="104">
        <v>0.86409999999999998</v>
      </c>
      <c r="AF18" s="105">
        <v>377746942</v>
      </c>
      <c r="AG18" s="106"/>
      <c r="AH18" s="107">
        <v>2017</v>
      </c>
      <c r="AJ18" s="75"/>
    </row>
    <row r="19" spans="1:36" ht="43.5" hidden="1" x14ac:dyDescent="0.35">
      <c r="A19" s="89" t="s">
        <v>65</v>
      </c>
      <c r="B19" s="89" t="s">
        <v>1504</v>
      </c>
      <c r="C19" s="90">
        <v>4506</v>
      </c>
      <c r="D19" s="91" t="s">
        <v>32</v>
      </c>
      <c r="E19" s="92" t="s">
        <v>1505</v>
      </c>
      <c r="F19" s="93">
        <v>44105</v>
      </c>
      <c r="G19" s="75" t="s">
        <v>34</v>
      </c>
      <c r="H19" s="135" t="s">
        <v>1506</v>
      </c>
      <c r="I19" s="94">
        <v>14796000</v>
      </c>
      <c r="J19" s="94">
        <v>0</v>
      </c>
      <c r="K19" s="95">
        <v>14796000</v>
      </c>
      <c r="L19" s="96" t="s">
        <v>36</v>
      </c>
      <c r="M19" s="97">
        <v>19070063</v>
      </c>
      <c r="N19" s="89"/>
      <c r="O19" s="89" t="s">
        <v>1507</v>
      </c>
      <c r="P19" s="92" t="s">
        <v>38</v>
      </c>
      <c r="Q19" s="98">
        <v>49422304</v>
      </c>
      <c r="R19" s="94">
        <f>+Tabla1513[[#This Row],[VALOR INICIAL DEL CONTRATO CON IVA]]+Tabla1513[[#This Row],[VALOR DE LAS ADICIONES CON IVA]]</f>
        <v>64218304</v>
      </c>
      <c r="S19" s="100">
        <v>1460</v>
      </c>
      <c r="T19" s="92" t="s">
        <v>38</v>
      </c>
      <c r="U19" s="101">
        <v>1460</v>
      </c>
      <c r="V19" s="102" t="s">
        <v>39</v>
      </c>
      <c r="W19" s="93">
        <v>44470</v>
      </c>
      <c r="X19" s="103">
        <v>45930</v>
      </c>
      <c r="Y19" s="103">
        <v>45930</v>
      </c>
      <c r="Z19" s="88" t="s">
        <v>40</v>
      </c>
      <c r="AA19" s="93"/>
      <c r="AB19" s="92"/>
      <c r="AC19" s="112"/>
      <c r="AD19" s="104"/>
      <c r="AE19" s="104"/>
      <c r="AF19" s="105"/>
      <c r="AG19" s="106" t="s">
        <v>31</v>
      </c>
      <c r="AH19" s="107">
        <v>2020</v>
      </c>
      <c r="AJ19" s="75"/>
    </row>
    <row r="20" spans="1:36" ht="43.5" hidden="1" x14ac:dyDescent="0.35">
      <c r="A20" s="89" t="s">
        <v>65</v>
      </c>
      <c r="B20" s="89" t="s">
        <v>238</v>
      </c>
      <c r="C20" s="90">
        <v>5434</v>
      </c>
      <c r="D20" s="89" t="s">
        <v>48</v>
      </c>
      <c r="E20" s="92" t="s">
        <v>239</v>
      </c>
      <c r="F20" s="93">
        <v>44895</v>
      </c>
      <c r="G20" s="89" t="s">
        <v>50</v>
      </c>
      <c r="H20" s="135" t="s">
        <v>240</v>
      </c>
      <c r="I20" s="99">
        <v>285354035</v>
      </c>
      <c r="J20" s="94">
        <v>54217268</v>
      </c>
      <c r="K20" s="115">
        <v>339571303</v>
      </c>
      <c r="L20" s="96" t="s">
        <v>44</v>
      </c>
      <c r="M20" s="97">
        <v>900518919</v>
      </c>
      <c r="N20" s="89" t="s">
        <v>146</v>
      </c>
      <c r="O20" s="89" t="s">
        <v>241</v>
      </c>
      <c r="P20" s="92" t="s">
        <v>39</v>
      </c>
      <c r="Q20" s="98"/>
      <c r="R20" s="94">
        <f>+Tabla1513[[#This Row],[VALOR INICIAL DEL CONTRATO CON IVA]]+Tabla1513[[#This Row],[VALOR DE LAS ADICIONES CON IVA]]</f>
        <v>339571303</v>
      </c>
      <c r="S20" s="100">
        <v>1339</v>
      </c>
      <c r="T20" s="92" t="s">
        <v>39</v>
      </c>
      <c r="U20" s="101"/>
      <c r="V20" s="92" t="s">
        <v>39</v>
      </c>
      <c r="W20" s="93">
        <v>44895</v>
      </c>
      <c r="X20" s="103">
        <v>46234</v>
      </c>
      <c r="Y20" s="103">
        <v>46234</v>
      </c>
      <c r="Z20" s="88" t="s">
        <v>40</v>
      </c>
      <c r="AA20" s="93"/>
      <c r="AB20" s="92"/>
      <c r="AC20" s="92" t="s">
        <v>242</v>
      </c>
      <c r="AD20" s="104">
        <v>0.65</v>
      </c>
      <c r="AE20" s="104">
        <v>0.87</v>
      </c>
      <c r="AF20" s="105">
        <v>295249187.58999997</v>
      </c>
      <c r="AG20" s="106"/>
      <c r="AH20" s="107">
        <v>2022</v>
      </c>
      <c r="AJ20" s="75"/>
    </row>
    <row r="21" spans="1:36" ht="43.5" hidden="1" x14ac:dyDescent="0.35">
      <c r="A21" s="89" t="s">
        <v>65</v>
      </c>
      <c r="B21" s="89" t="s">
        <v>238</v>
      </c>
      <c r="C21" s="90">
        <v>6687</v>
      </c>
      <c r="D21" s="89" t="s">
        <v>32</v>
      </c>
      <c r="E21" s="92" t="s">
        <v>244</v>
      </c>
      <c r="F21" s="93">
        <v>44896</v>
      </c>
      <c r="G21" s="89" t="s">
        <v>50</v>
      </c>
      <c r="H21" s="135" t="s">
        <v>245</v>
      </c>
      <c r="I21" s="99">
        <v>198634860</v>
      </c>
      <c r="J21" s="94">
        <v>37740623</v>
      </c>
      <c r="K21" s="115">
        <v>236375483</v>
      </c>
      <c r="L21" s="96" t="s">
        <v>44</v>
      </c>
      <c r="M21" s="97">
        <v>900687292</v>
      </c>
      <c r="N21" s="89" t="s">
        <v>89</v>
      </c>
      <c r="O21" s="89" t="s">
        <v>246</v>
      </c>
      <c r="P21" s="92" t="s">
        <v>39</v>
      </c>
      <c r="Q21" s="98"/>
      <c r="R21" s="94">
        <f>+Tabla1513[[#This Row],[VALOR INICIAL DEL CONTRATO CON IVA]]+Tabla1513[[#This Row],[VALOR DE LAS ADICIONES CON IVA]]</f>
        <v>236375483</v>
      </c>
      <c r="S21" s="100">
        <v>1445</v>
      </c>
      <c r="T21" s="92" t="s">
        <v>39</v>
      </c>
      <c r="U21" s="101"/>
      <c r="V21" s="92" t="s">
        <v>39</v>
      </c>
      <c r="W21" s="93">
        <v>44911</v>
      </c>
      <c r="X21" s="103">
        <v>46356</v>
      </c>
      <c r="Y21" s="103">
        <v>46356</v>
      </c>
      <c r="Z21" s="88" t="s">
        <v>40</v>
      </c>
      <c r="AA21" s="93"/>
      <c r="AB21" s="92"/>
      <c r="AC21" s="92" t="s">
        <v>242</v>
      </c>
      <c r="AD21" s="104">
        <v>0.6</v>
      </c>
      <c r="AE21" s="104">
        <v>0.5</v>
      </c>
      <c r="AF21" s="105">
        <v>119073211.28</v>
      </c>
      <c r="AG21" s="106"/>
      <c r="AH21" s="107">
        <v>2022</v>
      </c>
      <c r="AJ21" s="75"/>
    </row>
    <row r="22" spans="1:36" ht="43.5" hidden="1" x14ac:dyDescent="0.35">
      <c r="A22" s="75" t="s">
        <v>65</v>
      </c>
      <c r="B22" s="89" t="s">
        <v>475</v>
      </c>
      <c r="C22" s="90">
        <v>6011</v>
      </c>
      <c r="D22" s="75" t="s">
        <v>32</v>
      </c>
      <c r="E22" s="92" t="s">
        <v>476</v>
      </c>
      <c r="F22" s="116">
        <v>45272</v>
      </c>
      <c r="G22" s="75" t="s">
        <v>34</v>
      </c>
      <c r="H22" s="136" t="s">
        <v>477</v>
      </c>
      <c r="I22" s="117">
        <v>248075018.48699999</v>
      </c>
      <c r="J22" s="117">
        <v>47134253.512500003</v>
      </c>
      <c r="K22" s="118">
        <v>295209272</v>
      </c>
      <c r="L22" s="119" t="s">
        <v>44</v>
      </c>
      <c r="M22" s="97">
        <v>891100247</v>
      </c>
      <c r="N22" s="89" t="s">
        <v>96</v>
      </c>
      <c r="O22" s="75" t="s">
        <v>478</v>
      </c>
      <c r="P22" s="92" t="s">
        <v>39</v>
      </c>
      <c r="Q22" s="95"/>
      <c r="R22" s="94">
        <f>+Tabla1513[[#This Row],[VALOR INICIAL DEL CONTRATO CON IVA]]+Tabla1513[[#This Row],[VALOR DE LAS ADICIONES CON IVA]]</f>
        <v>295209272</v>
      </c>
      <c r="S22" s="120">
        <v>1095</v>
      </c>
      <c r="T22" s="92" t="s">
        <v>39</v>
      </c>
      <c r="U22" s="101"/>
      <c r="V22" s="92" t="s">
        <v>39</v>
      </c>
      <c r="W22" s="116">
        <v>45282</v>
      </c>
      <c r="X22" s="116">
        <v>46377</v>
      </c>
      <c r="Y22" s="121">
        <v>46377</v>
      </c>
      <c r="Z22" s="122" t="s">
        <v>40</v>
      </c>
      <c r="AA22" s="93"/>
      <c r="AB22" s="92"/>
      <c r="AC22" s="92" t="s">
        <v>41</v>
      </c>
      <c r="AD22" s="104">
        <v>0.41760000000000003</v>
      </c>
      <c r="AE22" s="104">
        <v>0.41760000000000003</v>
      </c>
      <c r="AF22" s="105">
        <v>123280371</v>
      </c>
      <c r="AG22" s="106"/>
      <c r="AH22" s="107">
        <v>2023</v>
      </c>
      <c r="AJ22" s="75"/>
    </row>
    <row r="23" spans="1:36" ht="43.5" hidden="1" x14ac:dyDescent="0.35">
      <c r="A23" s="75" t="s">
        <v>65</v>
      </c>
      <c r="B23" s="89" t="s">
        <v>1508</v>
      </c>
      <c r="C23" s="90">
        <v>6606</v>
      </c>
      <c r="D23" s="75" t="s">
        <v>32</v>
      </c>
      <c r="E23" s="90" t="s">
        <v>1509</v>
      </c>
      <c r="F23" s="116">
        <v>45536</v>
      </c>
      <c r="G23" s="75" t="s">
        <v>34</v>
      </c>
      <c r="H23" s="136" t="s">
        <v>1510</v>
      </c>
      <c r="I23" s="94">
        <v>34200000</v>
      </c>
      <c r="J23" s="94">
        <v>1800000</v>
      </c>
      <c r="K23" s="118">
        <v>36000000</v>
      </c>
      <c r="L23" s="119" t="s">
        <v>36</v>
      </c>
      <c r="M23" s="97">
        <v>18100882</v>
      </c>
      <c r="N23" s="89"/>
      <c r="O23" s="75" t="s">
        <v>1511</v>
      </c>
      <c r="P23" s="123" t="s">
        <v>39</v>
      </c>
      <c r="Q23" s="95"/>
      <c r="R23" s="94">
        <f>+Tabla1513[[#This Row],[VALOR INICIAL DEL CONTRATO CON IVA]]+Tabla1513[[#This Row],[VALOR DE LAS ADICIONES CON IVA]]</f>
        <v>36000000</v>
      </c>
      <c r="S23" s="120">
        <v>365</v>
      </c>
      <c r="T23" s="124" t="s">
        <v>39</v>
      </c>
      <c r="U23" s="100"/>
      <c r="V23" s="92" t="s">
        <v>39</v>
      </c>
      <c r="W23" s="116">
        <v>45536</v>
      </c>
      <c r="X23" s="116">
        <v>45901</v>
      </c>
      <c r="Y23" s="116">
        <v>45901</v>
      </c>
      <c r="Z23" s="122" t="s">
        <v>40</v>
      </c>
      <c r="AA23" s="93"/>
      <c r="AB23" s="92"/>
      <c r="AC23" s="92" t="s">
        <v>41</v>
      </c>
      <c r="AD23" s="104">
        <v>0.64</v>
      </c>
      <c r="AE23" s="104">
        <v>0.64</v>
      </c>
      <c r="AF23" s="105">
        <v>24000000</v>
      </c>
      <c r="AG23" s="106"/>
      <c r="AH23" s="107">
        <v>2024</v>
      </c>
      <c r="AJ23" s="75"/>
    </row>
    <row r="24" spans="1:36" ht="43.5" x14ac:dyDescent="0.35">
      <c r="A24" s="75" t="s">
        <v>65</v>
      </c>
      <c r="B24" s="89" t="s">
        <v>475</v>
      </c>
      <c r="C24" s="90">
        <v>6912</v>
      </c>
      <c r="D24" s="75" t="s">
        <v>32</v>
      </c>
      <c r="E24" s="90" t="s">
        <v>1512</v>
      </c>
      <c r="F24" s="116">
        <v>45687</v>
      </c>
      <c r="G24" s="89" t="s">
        <v>50</v>
      </c>
      <c r="H24" s="136" t="s">
        <v>1513</v>
      </c>
      <c r="I24" s="94">
        <v>26855155</v>
      </c>
      <c r="J24" s="94">
        <v>0</v>
      </c>
      <c r="K24" s="118">
        <v>26855155</v>
      </c>
      <c r="L24" s="119" t="s">
        <v>36</v>
      </c>
      <c r="M24" s="97">
        <v>26641316</v>
      </c>
      <c r="N24" s="89"/>
      <c r="O24" s="75" t="s">
        <v>1514</v>
      </c>
      <c r="P24" s="123" t="s">
        <v>39</v>
      </c>
      <c r="Q24" s="95"/>
      <c r="R24" s="94">
        <f>+Tabla1513[[#This Row],[VALOR INICIAL DEL CONTRATO CON IVA]]+Tabla1513[[#This Row],[VALOR DE LAS ADICIONES CON IVA]]</f>
        <v>26855155</v>
      </c>
      <c r="S24" s="120">
        <f>+Tabla1513[[#This Row],[FECHA TERMINACIÓN INICIAL CONTRATO]]-Tabla1513[[#This Row],[FECHA INICIO CONTRATO]]</f>
        <v>334</v>
      </c>
      <c r="T24" s="124" t="s">
        <v>39</v>
      </c>
      <c r="U24" s="100"/>
      <c r="V24" s="92" t="s">
        <v>39</v>
      </c>
      <c r="W24" s="116">
        <v>45688</v>
      </c>
      <c r="X24" s="116">
        <v>46022</v>
      </c>
      <c r="Y24" s="116">
        <v>46022</v>
      </c>
      <c r="Z24" s="122" t="s">
        <v>40</v>
      </c>
      <c r="AA24" s="93"/>
      <c r="AB24" s="93"/>
      <c r="AC24" s="92" t="s">
        <v>1131</v>
      </c>
      <c r="AD24" s="104">
        <v>0.1197</v>
      </c>
      <c r="AE24" s="104">
        <v>0.1197</v>
      </c>
      <c r="AF24" s="105">
        <v>3215033</v>
      </c>
      <c r="AG24" s="106"/>
      <c r="AH24" s="107">
        <v>2025</v>
      </c>
      <c r="AJ24" s="75"/>
    </row>
    <row r="25" spans="1:36" ht="43.5" x14ac:dyDescent="0.35">
      <c r="A25" s="75" t="s">
        <v>65</v>
      </c>
      <c r="B25" s="89" t="s">
        <v>1465</v>
      </c>
      <c r="C25" s="90">
        <v>6916</v>
      </c>
      <c r="D25" s="75" t="s">
        <v>32</v>
      </c>
      <c r="E25" s="90" t="s">
        <v>1515</v>
      </c>
      <c r="F25" s="116">
        <v>45687</v>
      </c>
      <c r="G25" s="89" t="s">
        <v>158</v>
      </c>
      <c r="H25" s="136" t="s">
        <v>1516</v>
      </c>
      <c r="I25" s="94">
        <v>7000000</v>
      </c>
      <c r="J25" s="94">
        <v>1330000</v>
      </c>
      <c r="K25" s="118">
        <v>8330000</v>
      </c>
      <c r="L25" s="119" t="s">
        <v>44</v>
      </c>
      <c r="M25" s="97">
        <v>890930614</v>
      </c>
      <c r="N25" s="89" t="s">
        <v>77</v>
      </c>
      <c r="O25" s="75" t="s">
        <v>1517</v>
      </c>
      <c r="P25" s="123" t="s">
        <v>39</v>
      </c>
      <c r="Q25" s="95"/>
      <c r="R25" s="94">
        <f>+Tabla1513[[#This Row],[VALOR INICIAL DEL CONTRATO CON IVA]]+Tabla1513[[#This Row],[VALOR DE LAS ADICIONES CON IVA]]</f>
        <v>8330000</v>
      </c>
      <c r="S25" s="120">
        <f>+Tabla1513[[#This Row],[FECHA TERMINACIÓN INICIAL CONTRATO]]-Tabla1513[[#This Row],[FECHA INICIO CONTRATO]]</f>
        <v>335</v>
      </c>
      <c r="T25" s="124" t="s">
        <v>39</v>
      </c>
      <c r="U25" s="100"/>
      <c r="V25" s="92" t="s">
        <v>39</v>
      </c>
      <c r="W25" s="116">
        <v>45687</v>
      </c>
      <c r="X25" s="116">
        <v>46022</v>
      </c>
      <c r="Y25" s="116">
        <v>46022</v>
      </c>
      <c r="Z25" s="122" t="s">
        <v>40</v>
      </c>
      <c r="AA25" s="93"/>
      <c r="AB25" s="93"/>
      <c r="AC25" s="92" t="s">
        <v>982</v>
      </c>
      <c r="AD25" s="104">
        <v>0.33</v>
      </c>
      <c r="AE25" s="104">
        <v>0.17</v>
      </c>
      <c r="AF25" s="105">
        <v>1456410</v>
      </c>
      <c r="AG25" s="106"/>
      <c r="AH25" s="107">
        <v>2025</v>
      </c>
      <c r="AJ25" s="75"/>
    </row>
    <row r="26" spans="1:36" ht="43.5" x14ac:dyDescent="0.35">
      <c r="A26" s="75" t="s">
        <v>65</v>
      </c>
      <c r="B26" s="89" t="s">
        <v>1518</v>
      </c>
      <c r="C26" s="90">
        <v>6917</v>
      </c>
      <c r="D26" s="75" t="s">
        <v>32</v>
      </c>
      <c r="E26" s="90" t="s">
        <v>1519</v>
      </c>
      <c r="F26" s="116">
        <v>45698</v>
      </c>
      <c r="G26" s="89" t="s">
        <v>151</v>
      </c>
      <c r="H26" s="136" t="s">
        <v>1520</v>
      </c>
      <c r="I26" s="94">
        <v>28319025</v>
      </c>
      <c r="J26" s="94">
        <v>0</v>
      </c>
      <c r="K26" s="118">
        <v>28319025</v>
      </c>
      <c r="L26" s="119" t="s">
        <v>44</v>
      </c>
      <c r="M26" s="97">
        <v>900147698</v>
      </c>
      <c r="N26" s="89" t="s">
        <v>89</v>
      </c>
      <c r="O26" s="75" t="s">
        <v>1521</v>
      </c>
      <c r="P26" s="123" t="s">
        <v>39</v>
      </c>
      <c r="Q26" s="95"/>
      <c r="R26" s="94">
        <f>+Tabla1513[[#This Row],[VALOR INICIAL DEL CONTRATO CON IVA]]+Tabla1513[[#This Row],[VALOR DE LAS ADICIONES CON IVA]]</f>
        <v>28319025</v>
      </c>
      <c r="S26" s="120">
        <f>+Tabla1513[[#This Row],[FECHA TERMINACIÓN INICIAL CONTRATO]]-Tabla1513[[#This Row],[FECHA INICIO CONTRATO]]</f>
        <v>28</v>
      </c>
      <c r="T26" s="124" t="s">
        <v>39</v>
      </c>
      <c r="U26" s="100"/>
      <c r="V26" s="92" t="s">
        <v>39</v>
      </c>
      <c r="W26" s="116">
        <v>45702</v>
      </c>
      <c r="X26" s="116">
        <v>45730</v>
      </c>
      <c r="Y26" s="116">
        <v>45730</v>
      </c>
      <c r="Z26" s="122" t="s">
        <v>40</v>
      </c>
      <c r="AA26" s="93"/>
      <c r="AB26" s="93"/>
      <c r="AC26" s="92" t="s">
        <v>368</v>
      </c>
      <c r="AD26" s="104">
        <v>1</v>
      </c>
      <c r="AE26" s="104">
        <v>1</v>
      </c>
      <c r="AF26" s="105">
        <v>28319025</v>
      </c>
      <c r="AG26" s="106"/>
      <c r="AH26" s="107">
        <v>2025</v>
      </c>
      <c r="AJ26" s="75"/>
    </row>
    <row r="27" spans="1:36" ht="87" x14ac:dyDescent="0.35">
      <c r="A27" s="75" t="s">
        <v>65</v>
      </c>
      <c r="B27" s="89" t="s">
        <v>1454</v>
      </c>
      <c r="C27" s="90">
        <v>6918</v>
      </c>
      <c r="D27" s="75" t="s">
        <v>32</v>
      </c>
      <c r="E27" s="90" t="s">
        <v>1522</v>
      </c>
      <c r="F27" s="116">
        <v>45691</v>
      </c>
      <c r="G27" s="89" t="s">
        <v>158</v>
      </c>
      <c r="H27" s="136" t="s">
        <v>1523</v>
      </c>
      <c r="I27" s="94">
        <v>8800000</v>
      </c>
      <c r="J27" s="94">
        <v>0</v>
      </c>
      <c r="K27" s="118">
        <v>8800000</v>
      </c>
      <c r="L27" s="119" t="s">
        <v>36</v>
      </c>
      <c r="M27" s="97">
        <v>5348893</v>
      </c>
      <c r="N27" s="89"/>
      <c r="O27" s="75" t="s">
        <v>1524</v>
      </c>
      <c r="P27" s="123" t="s">
        <v>39</v>
      </c>
      <c r="Q27" s="95"/>
      <c r="R27" s="94">
        <f>+Tabla1513[[#This Row],[VALOR INICIAL DEL CONTRATO CON IVA]]+Tabla1513[[#This Row],[VALOR DE LAS ADICIONES CON IVA]]</f>
        <v>8800000</v>
      </c>
      <c r="S27" s="120">
        <f>+Tabla1513[[#This Row],[FECHA TERMINACIÓN INICIAL CONTRATO]]-Tabla1513[[#This Row],[FECHA INICIO CONTRATO]]</f>
        <v>331</v>
      </c>
      <c r="T27" s="124" t="s">
        <v>39</v>
      </c>
      <c r="U27" s="100"/>
      <c r="V27" s="92" t="s">
        <v>39</v>
      </c>
      <c r="W27" s="116">
        <v>45691</v>
      </c>
      <c r="X27" s="116">
        <v>46022</v>
      </c>
      <c r="Y27" s="116">
        <v>46022</v>
      </c>
      <c r="Z27" s="122" t="s">
        <v>40</v>
      </c>
      <c r="AA27" s="93"/>
      <c r="AB27" s="93"/>
      <c r="AC27" s="92" t="s">
        <v>1525</v>
      </c>
      <c r="AD27" s="104">
        <v>0.24440000000000001</v>
      </c>
      <c r="AE27" s="104">
        <v>0.24440000000000001</v>
      </c>
      <c r="AF27" s="105">
        <v>2200000</v>
      </c>
      <c r="AG27" s="106"/>
      <c r="AH27" s="107">
        <v>2025</v>
      </c>
      <c r="AJ27" s="75"/>
    </row>
    <row r="28" spans="1:36" ht="87" x14ac:dyDescent="0.35">
      <c r="A28" s="75" t="s">
        <v>65</v>
      </c>
      <c r="B28" s="89" t="s">
        <v>475</v>
      </c>
      <c r="C28" s="90">
        <v>6923</v>
      </c>
      <c r="D28" s="75" t="s">
        <v>568</v>
      </c>
      <c r="E28" s="90" t="s">
        <v>1526</v>
      </c>
      <c r="F28" s="116">
        <v>45688</v>
      </c>
      <c r="G28" s="89" t="s">
        <v>158</v>
      </c>
      <c r="H28" s="136" t="s">
        <v>1527</v>
      </c>
      <c r="I28" s="94">
        <v>3911000</v>
      </c>
      <c r="J28" s="94">
        <v>743090</v>
      </c>
      <c r="K28" s="118">
        <v>4654090</v>
      </c>
      <c r="L28" s="119" t="s">
        <v>44</v>
      </c>
      <c r="M28" s="97">
        <v>800120677</v>
      </c>
      <c r="N28" s="89" t="s">
        <v>146</v>
      </c>
      <c r="O28" s="75" t="s">
        <v>1528</v>
      </c>
      <c r="P28" s="123" t="s">
        <v>39</v>
      </c>
      <c r="Q28" s="95"/>
      <c r="R28" s="94">
        <f>+Tabla1513[[#This Row],[VALOR INICIAL DEL CONTRATO CON IVA]]+Tabla1513[[#This Row],[VALOR DE LAS ADICIONES CON IVA]]</f>
        <v>4654090</v>
      </c>
      <c r="S28" s="120">
        <f>+Tabla1513[[#This Row],[FECHA TERMINACIÓN INICIAL CONTRATO]]-Tabla1513[[#This Row],[FECHA INICIO CONTRATO]]</f>
        <v>329</v>
      </c>
      <c r="T28" s="124" t="s">
        <v>39</v>
      </c>
      <c r="U28" s="100"/>
      <c r="V28" s="92" t="s">
        <v>39</v>
      </c>
      <c r="W28" s="116">
        <v>45693</v>
      </c>
      <c r="X28" s="116">
        <v>46022</v>
      </c>
      <c r="Y28" s="116">
        <v>46022</v>
      </c>
      <c r="Z28" s="122" t="s">
        <v>40</v>
      </c>
      <c r="AA28" s="93"/>
      <c r="AB28" s="93"/>
      <c r="AC28" s="92" t="s">
        <v>1525</v>
      </c>
      <c r="AD28" s="104">
        <v>0.25540000000000002</v>
      </c>
      <c r="AE28" s="104">
        <v>0.25540000000000002</v>
      </c>
      <c r="AF28" s="105">
        <v>1188810</v>
      </c>
      <c r="AG28" s="106"/>
      <c r="AH28" s="107">
        <v>2025</v>
      </c>
      <c r="AJ28" s="75"/>
    </row>
    <row r="29" spans="1:36" ht="43.5" x14ac:dyDescent="0.35">
      <c r="A29" s="75" t="s">
        <v>65</v>
      </c>
      <c r="B29" s="75" t="s">
        <v>1437</v>
      </c>
      <c r="C29" s="90">
        <v>6924</v>
      </c>
      <c r="D29" s="75" t="s">
        <v>568</v>
      </c>
      <c r="E29" s="90" t="s">
        <v>1529</v>
      </c>
      <c r="F29" s="116">
        <v>45688</v>
      </c>
      <c r="G29" s="89" t="s">
        <v>34</v>
      </c>
      <c r="H29" s="136" t="s">
        <v>1530</v>
      </c>
      <c r="I29" s="94">
        <v>1650000</v>
      </c>
      <c r="J29" s="94">
        <v>0</v>
      </c>
      <c r="K29" s="118">
        <v>1650000</v>
      </c>
      <c r="L29" s="119" t="s">
        <v>36</v>
      </c>
      <c r="M29" s="97">
        <v>38245839</v>
      </c>
      <c r="N29" s="89"/>
      <c r="O29" s="75" t="s">
        <v>1531</v>
      </c>
      <c r="P29" s="123" t="s">
        <v>39</v>
      </c>
      <c r="Q29" s="95"/>
      <c r="R29" s="94">
        <f>+Tabla1513[[#This Row],[VALOR INICIAL DEL CONTRATO CON IVA]]+Tabla1513[[#This Row],[VALOR DE LAS ADICIONES CON IVA]]</f>
        <v>1650000</v>
      </c>
      <c r="S29" s="120">
        <f>+Tabla1513[[#This Row],[FECHA TERMINACIÓN INICIAL CONTRATO]]-Tabla1513[[#This Row],[FECHA INICIO CONTRATO]]</f>
        <v>333</v>
      </c>
      <c r="T29" s="124" t="s">
        <v>39</v>
      </c>
      <c r="U29" s="100"/>
      <c r="V29" s="92" t="s">
        <v>39</v>
      </c>
      <c r="W29" s="116">
        <v>45689</v>
      </c>
      <c r="X29" s="116">
        <v>46022</v>
      </c>
      <c r="Y29" s="116">
        <v>46022</v>
      </c>
      <c r="Z29" s="122" t="s">
        <v>40</v>
      </c>
      <c r="AA29" s="93"/>
      <c r="AB29" s="93"/>
      <c r="AC29" s="92" t="s">
        <v>1532</v>
      </c>
      <c r="AD29" s="104">
        <v>0.27</v>
      </c>
      <c r="AE29" s="104">
        <v>0.27</v>
      </c>
      <c r="AF29" s="105">
        <v>450000</v>
      </c>
      <c r="AG29" s="106"/>
      <c r="AH29" s="107">
        <v>2025</v>
      </c>
      <c r="AJ29" s="75"/>
    </row>
    <row r="30" spans="1:36" ht="43.5" x14ac:dyDescent="0.35">
      <c r="A30" s="75" t="s">
        <v>65</v>
      </c>
      <c r="B30" s="89" t="s">
        <v>1465</v>
      </c>
      <c r="C30" s="90">
        <v>6925</v>
      </c>
      <c r="D30" s="75" t="s">
        <v>32</v>
      </c>
      <c r="E30" s="90" t="s">
        <v>1533</v>
      </c>
      <c r="F30" s="116">
        <v>45688</v>
      </c>
      <c r="G30" s="89" t="s">
        <v>34</v>
      </c>
      <c r="H30" s="136" t="s">
        <v>1534</v>
      </c>
      <c r="I30" s="94">
        <v>14605993</v>
      </c>
      <c r="J30" s="94">
        <v>2775139</v>
      </c>
      <c r="K30" s="118">
        <v>17381132</v>
      </c>
      <c r="L30" s="119" t="s">
        <v>44</v>
      </c>
      <c r="M30" s="97">
        <v>811047095</v>
      </c>
      <c r="N30" s="89" t="s">
        <v>96</v>
      </c>
      <c r="O30" s="75" t="s">
        <v>1535</v>
      </c>
      <c r="P30" s="123" t="s">
        <v>39</v>
      </c>
      <c r="Q30" s="95"/>
      <c r="R30" s="94">
        <f>+Tabla1513[[#This Row],[VALOR INICIAL DEL CONTRATO CON IVA]]+Tabla1513[[#This Row],[VALOR DE LAS ADICIONES CON IVA]]</f>
        <v>17381132</v>
      </c>
      <c r="S30" s="120">
        <f>+Tabla1513[[#This Row],[FECHA TERMINACIÓN INICIAL CONTRATO]]-Tabla1513[[#This Row],[FECHA INICIO CONTRATO]]</f>
        <v>334</v>
      </c>
      <c r="T30" s="124" t="s">
        <v>39</v>
      </c>
      <c r="U30" s="100"/>
      <c r="V30" s="92" t="s">
        <v>39</v>
      </c>
      <c r="W30" s="116">
        <v>45688</v>
      </c>
      <c r="X30" s="116">
        <v>46022</v>
      </c>
      <c r="Y30" s="116">
        <v>46022</v>
      </c>
      <c r="Z30" s="122" t="s">
        <v>40</v>
      </c>
      <c r="AA30" s="93"/>
      <c r="AB30" s="93"/>
      <c r="AC30" s="92" t="s">
        <v>1532</v>
      </c>
      <c r="AD30" s="104">
        <v>0.27</v>
      </c>
      <c r="AE30" s="104">
        <v>0.27</v>
      </c>
      <c r="AF30" s="105">
        <v>4740310</v>
      </c>
      <c r="AG30" s="106"/>
      <c r="AH30" s="107">
        <v>2025</v>
      </c>
      <c r="AJ30" s="75"/>
    </row>
    <row r="31" spans="1:36" ht="43.5" x14ac:dyDescent="0.35">
      <c r="A31" s="75" t="s">
        <v>65</v>
      </c>
      <c r="B31" s="89" t="s">
        <v>1489</v>
      </c>
      <c r="C31" s="90">
        <v>6913</v>
      </c>
      <c r="D31" s="75" t="s">
        <v>568</v>
      </c>
      <c r="E31" s="90" t="s">
        <v>1536</v>
      </c>
      <c r="F31" s="116">
        <v>45689</v>
      </c>
      <c r="G31" s="89" t="s">
        <v>34</v>
      </c>
      <c r="H31" s="136" t="s">
        <v>1537</v>
      </c>
      <c r="I31" s="94">
        <v>5100000</v>
      </c>
      <c r="J31" s="94">
        <v>969000</v>
      </c>
      <c r="K31" s="118">
        <v>6069000</v>
      </c>
      <c r="L31" s="119" t="s">
        <v>44</v>
      </c>
      <c r="M31" s="97">
        <v>810006362</v>
      </c>
      <c r="N31" s="89" t="s">
        <v>89</v>
      </c>
      <c r="O31" s="75" t="s">
        <v>1538</v>
      </c>
      <c r="P31" s="123" t="s">
        <v>39</v>
      </c>
      <c r="Q31" s="95"/>
      <c r="R31" s="94">
        <f>+Tabla1513[[#This Row],[VALOR INICIAL DEL CONTRATO CON IVA]]+Tabla1513[[#This Row],[VALOR DE LAS ADICIONES CON IVA]]</f>
        <v>6069000</v>
      </c>
      <c r="S31" s="120">
        <f>+Tabla1513[[#This Row],[FECHA TERMINACIÓN INICIAL CONTRATO]]-Tabla1513[[#This Row],[FECHA INICIO CONTRATO]]</f>
        <v>333</v>
      </c>
      <c r="T31" s="124" t="s">
        <v>39</v>
      </c>
      <c r="U31" s="100"/>
      <c r="V31" s="92" t="s">
        <v>39</v>
      </c>
      <c r="W31" s="116">
        <v>45689</v>
      </c>
      <c r="X31" s="116">
        <v>46022</v>
      </c>
      <c r="Y31" s="116">
        <v>46022</v>
      </c>
      <c r="Z31" s="122" t="s">
        <v>40</v>
      </c>
      <c r="AA31" s="93"/>
      <c r="AB31" s="93"/>
      <c r="AC31" s="92" t="s">
        <v>1532</v>
      </c>
      <c r="AD31" s="104">
        <v>0.27300000000000002</v>
      </c>
      <c r="AE31" s="104">
        <v>0.372</v>
      </c>
      <c r="AF31" s="105">
        <v>2258998</v>
      </c>
      <c r="AG31" s="106"/>
      <c r="AH31" s="107">
        <v>2025</v>
      </c>
      <c r="AJ31" s="75"/>
    </row>
    <row r="32" spans="1:36" ht="43.5" x14ac:dyDescent="0.35">
      <c r="A32" s="75" t="s">
        <v>65</v>
      </c>
      <c r="B32" s="89" t="s">
        <v>1489</v>
      </c>
      <c r="C32" s="90">
        <v>6914</v>
      </c>
      <c r="D32" s="75" t="s">
        <v>568</v>
      </c>
      <c r="E32" s="90" t="s">
        <v>1539</v>
      </c>
      <c r="F32" s="116">
        <v>45689</v>
      </c>
      <c r="G32" s="89" t="s">
        <v>34</v>
      </c>
      <c r="H32" s="136" t="s">
        <v>1540</v>
      </c>
      <c r="I32" s="94">
        <v>3400000</v>
      </c>
      <c r="J32" s="94">
        <v>0</v>
      </c>
      <c r="K32" s="118">
        <v>3400000</v>
      </c>
      <c r="L32" s="119" t="s">
        <v>36</v>
      </c>
      <c r="M32" s="97">
        <v>10278636</v>
      </c>
      <c r="N32" s="89"/>
      <c r="O32" s="75" t="s">
        <v>1541</v>
      </c>
      <c r="P32" s="123" t="s">
        <v>39</v>
      </c>
      <c r="Q32" s="95"/>
      <c r="R32" s="94">
        <f>+Tabla1513[[#This Row],[VALOR INICIAL DEL CONTRATO CON IVA]]+Tabla1513[[#This Row],[VALOR DE LAS ADICIONES CON IVA]]</f>
        <v>3400000</v>
      </c>
      <c r="S32" s="120">
        <f>+Tabla1513[[#This Row],[FECHA TERMINACIÓN INICIAL CONTRATO]]-Tabla1513[[#This Row],[FECHA INICIO CONTRATO]]</f>
        <v>273</v>
      </c>
      <c r="T32" s="124" t="s">
        <v>39</v>
      </c>
      <c r="U32" s="100"/>
      <c r="V32" s="92" t="s">
        <v>39</v>
      </c>
      <c r="W32" s="116">
        <v>45689</v>
      </c>
      <c r="X32" s="116">
        <v>45962</v>
      </c>
      <c r="Y32" s="116">
        <v>45962</v>
      </c>
      <c r="Z32" s="122" t="s">
        <v>40</v>
      </c>
      <c r="AA32" s="93"/>
      <c r="AB32" s="93"/>
      <c r="AC32" s="92" t="s">
        <v>1532</v>
      </c>
      <c r="AD32" s="104">
        <v>0.33300000000000002</v>
      </c>
      <c r="AE32" s="104">
        <v>0.45</v>
      </c>
      <c r="AF32" s="105">
        <v>1530000</v>
      </c>
      <c r="AG32" s="106"/>
      <c r="AH32" s="107">
        <v>2025</v>
      </c>
      <c r="AJ32" s="75"/>
    </row>
    <row r="33" spans="1:36" ht="43.5" x14ac:dyDescent="0.35">
      <c r="A33" s="75" t="s">
        <v>65</v>
      </c>
      <c r="B33" s="89" t="s">
        <v>1542</v>
      </c>
      <c r="C33" s="90">
        <v>6933</v>
      </c>
      <c r="D33" s="75" t="s">
        <v>32</v>
      </c>
      <c r="E33" s="90" t="s">
        <v>1543</v>
      </c>
      <c r="F33" s="116">
        <v>45699</v>
      </c>
      <c r="G33" s="89" t="s">
        <v>158</v>
      </c>
      <c r="H33" s="136" t="s">
        <v>1544</v>
      </c>
      <c r="I33" s="118">
        <v>7940157</v>
      </c>
      <c r="J33" s="94">
        <v>1508630</v>
      </c>
      <c r="K33" s="118">
        <v>9448786</v>
      </c>
      <c r="L33" s="119" t="s">
        <v>44</v>
      </c>
      <c r="M33" s="97">
        <v>801001100</v>
      </c>
      <c r="N33" s="89" t="s">
        <v>52</v>
      </c>
      <c r="O33" s="75" t="s">
        <v>1545</v>
      </c>
      <c r="P33" s="123" t="s">
        <v>39</v>
      </c>
      <c r="Q33" s="95"/>
      <c r="R33" s="94">
        <f>+Tabla1513[[#This Row],[VALOR INICIAL DEL CONTRATO CON IVA]]+Tabla1513[[#This Row],[VALOR DE LAS ADICIONES CON IVA]]</f>
        <v>9448786</v>
      </c>
      <c r="S33" s="120">
        <f>+Tabla1513[[#This Row],[FECHA TERMINACIÓN INICIAL CONTRATO]]-Tabla1513[[#This Row],[FECHA INICIO CONTRATO]]</f>
        <v>322</v>
      </c>
      <c r="T33" s="124" t="s">
        <v>39</v>
      </c>
      <c r="U33" s="100"/>
      <c r="V33" s="92" t="s">
        <v>39</v>
      </c>
      <c r="W33" s="116">
        <v>45700</v>
      </c>
      <c r="X33" s="116">
        <v>46022</v>
      </c>
      <c r="Y33" s="116">
        <v>46022</v>
      </c>
      <c r="Z33" s="122" t="s">
        <v>40</v>
      </c>
      <c r="AA33" s="93"/>
      <c r="AB33" s="93"/>
      <c r="AC33" s="92" t="s">
        <v>982</v>
      </c>
      <c r="AD33" s="104">
        <v>0.2</v>
      </c>
      <c r="AE33" s="104">
        <v>0.2</v>
      </c>
      <c r="AF33" s="105">
        <v>2362193</v>
      </c>
      <c r="AG33" s="106"/>
      <c r="AH33" s="107">
        <v>2025</v>
      </c>
      <c r="AJ33" s="75"/>
    </row>
    <row r="34" spans="1:36" ht="43.5" x14ac:dyDescent="0.35">
      <c r="A34" s="75" t="s">
        <v>65</v>
      </c>
      <c r="B34" s="89" t="s">
        <v>1546</v>
      </c>
      <c r="C34" s="90">
        <v>6936</v>
      </c>
      <c r="D34" s="75" t="s">
        <v>32</v>
      </c>
      <c r="E34" s="90" t="s">
        <v>1547</v>
      </c>
      <c r="F34" s="116">
        <v>45687</v>
      </c>
      <c r="G34" s="89" t="s">
        <v>34</v>
      </c>
      <c r="H34" s="136" t="s">
        <v>1548</v>
      </c>
      <c r="I34" s="94">
        <v>18359042</v>
      </c>
      <c r="J34" s="94">
        <v>3488218</v>
      </c>
      <c r="K34" s="118">
        <v>21847260</v>
      </c>
      <c r="L34" s="119" t="s">
        <v>44</v>
      </c>
      <c r="M34" s="97">
        <v>900684235</v>
      </c>
      <c r="N34" s="89" t="s">
        <v>160</v>
      </c>
      <c r="O34" s="75" t="s">
        <v>1549</v>
      </c>
      <c r="P34" s="123" t="s">
        <v>39</v>
      </c>
      <c r="Q34" s="95"/>
      <c r="R34" s="94">
        <f>+Tabla1513[[#This Row],[VALOR INICIAL DEL CONTRATO CON IVA]]+Tabla1513[[#This Row],[VALOR DE LAS ADICIONES CON IVA]]</f>
        <v>21847260</v>
      </c>
      <c r="S34" s="120">
        <f>+Tabla1513[[#This Row],[FECHA TERMINACIÓN INICIAL CONTRATO]]-Tabla1513[[#This Row],[FECHA INICIO CONTRATO]]</f>
        <v>365</v>
      </c>
      <c r="T34" s="124" t="s">
        <v>39</v>
      </c>
      <c r="U34" s="100"/>
      <c r="V34" s="92" t="s">
        <v>39</v>
      </c>
      <c r="W34" s="116">
        <v>45687</v>
      </c>
      <c r="X34" s="116">
        <v>46052</v>
      </c>
      <c r="Y34" s="116">
        <v>46052</v>
      </c>
      <c r="Z34" s="122" t="s">
        <v>40</v>
      </c>
      <c r="AA34" s="93"/>
      <c r="AB34" s="93"/>
      <c r="AC34" s="92" t="s">
        <v>41</v>
      </c>
      <c r="AD34" s="104">
        <v>0.25</v>
      </c>
      <c r="AE34" s="104">
        <v>0.25</v>
      </c>
      <c r="AF34" s="105">
        <v>6118736</v>
      </c>
      <c r="AG34" s="106"/>
      <c r="AH34" s="107">
        <v>2025</v>
      </c>
      <c r="AJ34" s="75"/>
    </row>
    <row r="35" spans="1:36" ht="43.5" x14ac:dyDescent="0.35">
      <c r="A35" s="75" t="s">
        <v>65</v>
      </c>
      <c r="B35" s="89" t="s">
        <v>1450</v>
      </c>
      <c r="C35" s="90">
        <v>6939</v>
      </c>
      <c r="D35" s="75" t="s">
        <v>32</v>
      </c>
      <c r="E35" s="90" t="s">
        <v>1550</v>
      </c>
      <c r="F35" s="116">
        <v>45701</v>
      </c>
      <c r="G35" s="89" t="s">
        <v>34</v>
      </c>
      <c r="H35" s="136" t="s">
        <v>1551</v>
      </c>
      <c r="I35" s="94">
        <v>10560000</v>
      </c>
      <c r="J35" s="94">
        <v>2006400</v>
      </c>
      <c r="K35" s="118">
        <v>12566400</v>
      </c>
      <c r="L35" s="119" t="s">
        <v>36</v>
      </c>
      <c r="M35" s="97">
        <v>10113089</v>
      </c>
      <c r="N35" s="89"/>
      <c r="O35" s="75" t="s">
        <v>1552</v>
      </c>
      <c r="P35" s="123" t="s">
        <v>39</v>
      </c>
      <c r="Q35" s="95"/>
      <c r="R35" s="94">
        <f>+Tabla1513[[#This Row],[VALOR INICIAL DEL CONTRATO CON IVA]]+Tabla1513[[#This Row],[VALOR DE LAS ADICIONES CON IVA]]</f>
        <v>12566400</v>
      </c>
      <c r="S35" s="120">
        <f>+Tabla1513[[#This Row],[FECHA TERMINACIÓN INICIAL CONTRATO]]-Tabla1513[[#This Row],[FECHA INICIO CONTRATO]]</f>
        <v>305</v>
      </c>
      <c r="T35" s="124" t="s">
        <v>39</v>
      </c>
      <c r="U35" s="100"/>
      <c r="V35" s="92" t="s">
        <v>39</v>
      </c>
      <c r="W35" s="116">
        <v>45717</v>
      </c>
      <c r="X35" s="116">
        <v>46022</v>
      </c>
      <c r="Y35" s="116">
        <v>46022</v>
      </c>
      <c r="Z35" s="122" t="s">
        <v>40</v>
      </c>
      <c r="AA35" s="93"/>
      <c r="AB35" s="93"/>
      <c r="AC35" s="92" t="s">
        <v>1532</v>
      </c>
      <c r="AD35" s="104">
        <v>0.2</v>
      </c>
      <c r="AE35" s="104">
        <v>0.16700000000000001</v>
      </c>
      <c r="AF35" s="105">
        <v>2094400</v>
      </c>
      <c r="AG35" s="106"/>
      <c r="AH35" s="107">
        <v>2025</v>
      </c>
      <c r="AJ35" s="75"/>
    </row>
    <row r="36" spans="1:36" ht="43.5" x14ac:dyDescent="0.35">
      <c r="A36" s="75" t="s">
        <v>65</v>
      </c>
      <c r="B36" s="89" t="s">
        <v>1518</v>
      </c>
      <c r="C36" s="90">
        <v>6940</v>
      </c>
      <c r="D36" s="75" t="s">
        <v>568</v>
      </c>
      <c r="E36" s="90" t="s">
        <v>1553</v>
      </c>
      <c r="F36" s="116">
        <v>45706</v>
      </c>
      <c r="G36" s="89" t="s">
        <v>158</v>
      </c>
      <c r="H36" s="136" t="s">
        <v>1554</v>
      </c>
      <c r="I36" s="94">
        <v>4300000</v>
      </c>
      <c r="J36" s="94">
        <v>817000</v>
      </c>
      <c r="K36" s="118">
        <v>5117000</v>
      </c>
      <c r="L36" s="119" t="s">
        <v>44</v>
      </c>
      <c r="M36" s="97">
        <v>900147698</v>
      </c>
      <c r="N36" s="89" t="s">
        <v>89</v>
      </c>
      <c r="O36" s="75" t="s">
        <v>1521</v>
      </c>
      <c r="P36" s="123" t="s">
        <v>39</v>
      </c>
      <c r="Q36" s="95"/>
      <c r="R36" s="94">
        <f>+Tabla1513[[#This Row],[VALOR INICIAL DEL CONTRATO CON IVA]]+Tabla1513[[#This Row],[VALOR DE LAS ADICIONES CON IVA]]</f>
        <v>5117000</v>
      </c>
      <c r="S36" s="120">
        <f>+Tabla1513[[#This Row],[FECHA TERMINACIÓN INICIAL CONTRATO]]-Tabla1513[[#This Row],[FECHA INICIO CONTRATO]]</f>
        <v>305</v>
      </c>
      <c r="T36" s="124" t="s">
        <v>39</v>
      </c>
      <c r="U36" s="100"/>
      <c r="V36" s="92" t="s">
        <v>39</v>
      </c>
      <c r="W36" s="116">
        <v>45717</v>
      </c>
      <c r="X36" s="116">
        <v>46022</v>
      </c>
      <c r="Y36" s="116">
        <v>46022</v>
      </c>
      <c r="Z36" s="122" t="s">
        <v>40</v>
      </c>
      <c r="AA36" s="93"/>
      <c r="AB36" s="93"/>
      <c r="AC36" s="92" t="s">
        <v>982</v>
      </c>
      <c r="AD36" s="104">
        <v>0.2</v>
      </c>
      <c r="AE36" s="104">
        <v>0</v>
      </c>
      <c r="AF36" s="105">
        <v>0</v>
      </c>
      <c r="AG36" s="106"/>
      <c r="AH36" s="107">
        <v>2025</v>
      </c>
      <c r="AJ36" s="75"/>
    </row>
    <row r="37" spans="1:36" ht="43.5" x14ac:dyDescent="0.35">
      <c r="A37" s="75" t="s">
        <v>65</v>
      </c>
      <c r="B37" s="89" t="s">
        <v>1433</v>
      </c>
      <c r="C37" s="90">
        <v>6942</v>
      </c>
      <c r="D37" s="75" t="s">
        <v>568</v>
      </c>
      <c r="E37" s="90" t="s">
        <v>1555</v>
      </c>
      <c r="F37" s="116">
        <v>45702</v>
      </c>
      <c r="G37" s="89" t="s">
        <v>151</v>
      </c>
      <c r="H37" s="136" t="s">
        <v>1556</v>
      </c>
      <c r="I37" s="94">
        <v>1100000</v>
      </c>
      <c r="J37" s="94">
        <v>0</v>
      </c>
      <c r="K37" s="118">
        <v>1100000</v>
      </c>
      <c r="L37" s="119" t="s">
        <v>36</v>
      </c>
      <c r="M37" s="97">
        <v>5348893</v>
      </c>
      <c r="N37" s="89"/>
      <c r="O37" s="75" t="s">
        <v>1557</v>
      </c>
      <c r="P37" s="123" t="s">
        <v>39</v>
      </c>
      <c r="Q37" s="95"/>
      <c r="R37" s="94">
        <f>+Tabla1513[[#This Row],[VALOR INICIAL DEL CONTRATO CON IVA]]+Tabla1513[[#This Row],[VALOR DE LAS ADICIONES CON IVA]]</f>
        <v>1100000</v>
      </c>
      <c r="S37" s="120">
        <f>+Tabla1513[[#This Row],[FECHA TERMINACIÓN INICIAL CONTRATO]]-Tabla1513[[#This Row],[FECHA INICIO CONTRATO]]</f>
        <v>6</v>
      </c>
      <c r="T37" s="124" t="s">
        <v>39</v>
      </c>
      <c r="U37" s="100"/>
      <c r="V37" s="92" t="s">
        <v>39</v>
      </c>
      <c r="W37" s="116">
        <v>45705</v>
      </c>
      <c r="X37" s="116">
        <v>45711</v>
      </c>
      <c r="Y37" s="116">
        <v>45711</v>
      </c>
      <c r="Z37" s="122" t="s">
        <v>1558</v>
      </c>
      <c r="AA37" s="93"/>
      <c r="AB37" s="93"/>
      <c r="AC37" s="92" t="s">
        <v>763</v>
      </c>
      <c r="AD37" s="104">
        <v>1</v>
      </c>
      <c r="AE37" s="104">
        <v>1</v>
      </c>
      <c r="AF37" s="105">
        <v>1100000</v>
      </c>
      <c r="AG37" s="106"/>
      <c r="AH37" s="107">
        <v>2025</v>
      </c>
      <c r="AJ37" s="75"/>
    </row>
    <row r="38" spans="1:36" ht="43.5" x14ac:dyDescent="0.35">
      <c r="A38" s="75" t="s">
        <v>65</v>
      </c>
      <c r="B38" s="89" t="s">
        <v>1441</v>
      </c>
      <c r="C38" s="90">
        <v>6945</v>
      </c>
      <c r="D38" s="75" t="s">
        <v>32</v>
      </c>
      <c r="E38" s="90" t="s">
        <v>1559</v>
      </c>
      <c r="F38" s="116">
        <v>45705</v>
      </c>
      <c r="G38" s="89" t="s">
        <v>158</v>
      </c>
      <c r="H38" s="136" t="s">
        <v>1560</v>
      </c>
      <c r="I38" s="94">
        <v>7526952</v>
      </c>
      <c r="J38" s="94">
        <v>0</v>
      </c>
      <c r="K38" s="118">
        <v>7526952</v>
      </c>
      <c r="L38" s="119" t="s">
        <v>36</v>
      </c>
      <c r="M38" s="97">
        <v>15026642</v>
      </c>
      <c r="N38" s="89"/>
      <c r="O38" s="75" t="s">
        <v>1561</v>
      </c>
      <c r="P38" s="123" t="s">
        <v>39</v>
      </c>
      <c r="Q38" s="95"/>
      <c r="R38" s="94">
        <f>+Tabla1513[[#This Row],[VALOR INICIAL DEL CONTRATO CON IVA]]+Tabla1513[[#This Row],[VALOR DE LAS ADICIONES CON IVA]]</f>
        <v>7526952</v>
      </c>
      <c r="S38" s="120">
        <f>+Tabla1513[[#This Row],[FECHA TERMINACIÓN INICIAL CONTRATO]]-Tabla1513[[#This Row],[FECHA INICIO CONTRATO]]</f>
        <v>317</v>
      </c>
      <c r="T38" s="124" t="s">
        <v>39</v>
      </c>
      <c r="U38" s="100"/>
      <c r="V38" s="92" t="s">
        <v>39</v>
      </c>
      <c r="W38" s="116">
        <v>45705</v>
      </c>
      <c r="X38" s="116">
        <v>46022</v>
      </c>
      <c r="Y38" s="116">
        <v>46022</v>
      </c>
      <c r="Z38" s="122" t="s">
        <v>40</v>
      </c>
      <c r="AA38" s="93"/>
      <c r="AB38" s="93"/>
      <c r="AC38" s="92" t="s">
        <v>982</v>
      </c>
      <c r="AD38" s="104">
        <v>0.1195</v>
      </c>
      <c r="AE38" s="104">
        <v>0.1195</v>
      </c>
      <c r="AF38" s="105">
        <v>900000</v>
      </c>
      <c r="AG38" s="106"/>
      <c r="AH38" s="107">
        <v>2025</v>
      </c>
      <c r="AJ38" s="75"/>
    </row>
    <row r="39" spans="1:36" ht="43.5" x14ac:dyDescent="0.35">
      <c r="A39" s="75" t="s">
        <v>65</v>
      </c>
      <c r="B39" s="89" t="s">
        <v>1494</v>
      </c>
      <c r="C39" s="90">
        <v>6948</v>
      </c>
      <c r="D39" s="75" t="s">
        <v>32</v>
      </c>
      <c r="E39" s="90" t="s">
        <v>1562</v>
      </c>
      <c r="F39" s="116">
        <v>45707</v>
      </c>
      <c r="G39" s="89" t="s">
        <v>34</v>
      </c>
      <c r="H39" s="136" t="s">
        <v>1563</v>
      </c>
      <c r="I39" s="94">
        <v>46200000</v>
      </c>
      <c r="J39" s="94">
        <v>8778000</v>
      </c>
      <c r="K39" s="118">
        <v>54978000</v>
      </c>
      <c r="L39" s="119" t="s">
        <v>44</v>
      </c>
      <c r="M39" s="97">
        <v>800002756</v>
      </c>
      <c r="N39" s="89" t="s">
        <v>73</v>
      </c>
      <c r="O39" s="75" t="s">
        <v>1564</v>
      </c>
      <c r="P39" s="123" t="s">
        <v>39</v>
      </c>
      <c r="Q39" s="95">
        <v>0</v>
      </c>
      <c r="R39" s="94">
        <f>+Tabla1513[[#This Row],[VALOR INICIAL DEL CONTRATO CON IVA]]+Tabla1513[[#This Row],[VALOR DE LAS ADICIONES CON IVA]]</f>
        <v>54978000</v>
      </c>
      <c r="S39" s="120">
        <f>+Tabla1513[[#This Row],[FECHA TERMINACIÓN INICIAL CONTRATO]]-Tabla1513[[#This Row],[FECHA INICIO CONTRATO]]</f>
        <v>314</v>
      </c>
      <c r="T39" s="124" t="s">
        <v>39</v>
      </c>
      <c r="U39" s="100"/>
      <c r="V39" s="92" t="s">
        <v>39</v>
      </c>
      <c r="W39" s="116">
        <v>45708</v>
      </c>
      <c r="X39" s="116">
        <v>46022</v>
      </c>
      <c r="Y39" s="116">
        <v>46022</v>
      </c>
      <c r="Z39" s="122" t="s">
        <v>40</v>
      </c>
      <c r="AA39" s="93"/>
      <c r="AB39" s="93"/>
      <c r="AC39" s="92" t="s">
        <v>1532</v>
      </c>
      <c r="AD39" s="104">
        <v>3.85E-2</v>
      </c>
      <c r="AE39" s="104">
        <v>0.2727</v>
      </c>
      <c r="AF39" s="105">
        <v>7616000</v>
      </c>
      <c r="AG39" s="106" t="s">
        <v>1565</v>
      </c>
      <c r="AH39" s="107">
        <v>2025</v>
      </c>
      <c r="AJ39" s="75"/>
    </row>
    <row r="40" spans="1:36" ht="43.5" x14ac:dyDescent="0.35">
      <c r="A40" s="75" t="s">
        <v>65</v>
      </c>
      <c r="B40" s="89" t="s">
        <v>1499</v>
      </c>
      <c r="C40" s="90">
        <v>6941</v>
      </c>
      <c r="D40" s="75" t="s">
        <v>568</v>
      </c>
      <c r="E40" s="90" t="s">
        <v>1566</v>
      </c>
      <c r="F40" s="116">
        <v>45708</v>
      </c>
      <c r="G40" s="89" t="s">
        <v>158</v>
      </c>
      <c r="H40" s="136" t="s">
        <v>1567</v>
      </c>
      <c r="I40" s="94">
        <v>3075000</v>
      </c>
      <c r="J40" s="94">
        <v>584250</v>
      </c>
      <c r="K40" s="118">
        <v>3659250</v>
      </c>
      <c r="L40" s="119" t="s">
        <v>44</v>
      </c>
      <c r="M40" s="97">
        <v>835000654</v>
      </c>
      <c r="N40" s="89" t="s">
        <v>63</v>
      </c>
      <c r="O40" s="75" t="s">
        <v>1568</v>
      </c>
      <c r="P40" s="123" t="s">
        <v>39</v>
      </c>
      <c r="Q40" s="95"/>
      <c r="R40" s="94">
        <f>+Tabla1513[[#This Row],[VALOR INICIAL DEL CONTRATO CON IVA]]+Tabla1513[[#This Row],[VALOR DE LAS ADICIONES CON IVA]]</f>
        <v>3659250</v>
      </c>
      <c r="S40" s="120">
        <f>+Tabla1513[[#This Row],[FECHA TERMINACIÓN INICIAL CONTRATO]]-Tabla1513[[#This Row],[FECHA INICIO CONTRATO]]</f>
        <v>303</v>
      </c>
      <c r="T40" s="124" t="s">
        <v>39</v>
      </c>
      <c r="U40" s="100"/>
      <c r="V40" s="92" t="s">
        <v>39</v>
      </c>
      <c r="W40" s="116">
        <v>45708</v>
      </c>
      <c r="X40" s="116">
        <v>46011</v>
      </c>
      <c r="Y40" s="116">
        <v>46011</v>
      </c>
      <c r="Z40" s="122" t="s">
        <v>40</v>
      </c>
      <c r="AA40" s="93"/>
      <c r="AB40" s="92"/>
      <c r="AC40" s="92" t="s">
        <v>982</v>
      </c>
      <c r="AD40" s="104">
        <v>0.74590000000000001</v>
      </c>
      <c r="AE40" s="104">
        <v>0.74590000000000001</v>
      </c>
      <c r="AF40" s="105">
        <v>11188300</v>
      </c>
      <c r="AG40" s="106" t="s">
        <v>1569</v>
      </c>
      <c r="AH40" s="107">
        <v>2025</v>
      </c>
      <c r="AJ40" s="75"/>
    </row>
    <row r="41" spans="1:36" ht="43.5" x14ac:dyDescent="0.35">
      <c r="A41" s="75" t="s">
        <v>65</v>
      </c>
      <c r="B41" s="89" t="s">
        <v>1461</v>
      </c>
      <c r="C41" s="90">
        <v>6957</v>
      </c>
      <c r="D41" s="75" t="s">
        <v>32</v>
      </c>
      <c r="E41" s="90" t="s">
        <v>1570</v>
      </c>
      <c r="F41" s="116">
        <v>45712</v>
      </c>
      <c r="G41" s="89" t="s">
        <v>151</v>
      </c>
      <c r="H41" s="136" t="s">
        <v>1571</v>
      </c>
      <c r="I41" s="94">
        <v>11764706</v>
      </c>
      <c r="J41" s="94">
        <v>2235294</v>
      </c>
      <c r="K41" s="118">
        <v>14000000</v>
      </c>
      <c r="L41" s="119" t="s">
        <v>44</v>
      </c>
      <c r="M41" s="97">
        <v>901343896</v>
      </c>
      <c r="N41" s="89" t="s">
        <v>146</v>
      </c>
      <c r="O41" s="75" t="s">
        <v>1572</v>
      </c>
      <c r="P41" s="123" t="s">
        <v>39</v>
      </c>
      <c r="Q41" s="95"/>
      <c r="R41" s="94">
        <f>+Tabla1513[[#This Row],[VALOR INICIAL DEL CONTRATO CON IVA]]+Tabla1513[[#This Row],[VALOR DE LAS ADICIONES CON IVA]]</f>
        <v>14000000</v>
      </c>
      <c r="S41" s="120">
        <f>+Tabla1513[[#This Row],[FECHA TERMINACIÓN INICIAL CONTRATO]]-Tabla1513[[#This Row],[FECHA INICIO CONTRATO]]</f>
        <v>15</v>
      </c>
      <c r="T41" s="124" t="s">
        <v>39</v>
      </c>
      <c r="U41" s="100"/>
      <c r="V41" s="92" t="s">
        <v>39</v>
      </c>
      <c r="W41" s="116">
        <v>45712</v>
      </c>
      <c r="X41" s="116">
        <v>45727</v>
      </c>
      <c r="Y41" s="116">
        <v>45727</v>
      </c>
      <c r="Z41" s="122" t="s">
        <v>40</v>
      </c>
      <c r="AA41" s="93"/>
      <c r="AB41" s="93"/>
      <c r="AC41" s="92" t="s">
        <v>1246</v>
      </c>
      <c r="AD41" s="104">
        <v>1</v>
      </c>
      <c r="AE41" s="104">
        <v>1</v>
      </c>
      <c r="AF41" s="105">
        <v>14000000</v>
      </c>
      <c r="AG41" s="106" t="s">
        <v>1573</v>
      </c>
      <c r="AH41" s="107">
        <v>2025</v>
      </c>
      <c r="AJ41" s="75"/>
    </row>
    <row r="42" spans="1:36" ht="43.5" x14ac:dyDescent="0.35">
      <c r="A42" s="75" t="s">
        <v>65</v>
      </c>
      <c r="B42" s="89" t="s">
        <v>1499</v>
      </c>
      <c r="C42" s="90">
        <v>6950</v>
      </c>
      <c r="D42" s="75" t="s">
        <v>32</v>
      </c>
      <c r="E42" s="90" t="s">
        <v>1574</v>
      </c>
      <c r="F42" s="116">
        <v>45712</v>
      </c>
      <c r="G42" s="89" t="s">
        <v>50</v>
      </c>
      <c r="H42" s="136" t="s">
        <v>1575</v>
      </c>
      <c r="I42" s="94">
        <v>15000000</v>
      </c>
      <c r="J42" s="94">
        <v>0</v>
      </c>
      <c r="K42" s="118">
        <v>15000000</v>
      </c>
      <c r="L42" s="119" t="s">
        <v>36</v>
      </c>
      <c r="M42" s="97">
        <v>79468945</v>
      </c>
      <c r="N42" s="89"/>
      <c r="O42" s="75" t="s">
        <v>1576</v>
      </c>
      <c r="P42" s="123" t="s">
        <v>39</v>
      </c>
      <c r="Q42" s="95"/>
      <c r="R42" s="94">
        <f>+Tabla1513[[#This Row],[VALOR INICIAL DEL CONTRATO CON IVA]]+Tabla1513[[#This Row],[VALOR DE LAS ADICIONES CON IVA]]</f>
        <v>15000000</v>
      </c>
      <c r="S42" s="120">
        <f>+Tabla1513[[#This Row],[FECHA TERMINACIÓN INICIAL CONTRATO]]-Tabla1513[[#This Row],[FECHA INICIO CONTRATO]]</f>
        <v>181</v>
      </c>
      <c r="T42" s="124" t="s">
        <v>39</v>
      </c>
      <c r="U42" s="100"/>
      <c r="V42" s="92" t="s">
        <v>39</v>
      </c>
      <c r="W42" s="116">
        <v>45712</v>
      </c>
      <c r="X42" s="116">
        <v>45893</v>
      </c>
      <c r="Y42" s="116">
        <v>45893</v>
      </c>
      <c r="Z42" s="122" t="s">
        <v>40</v>
      </c>
      <c r="AA42" s="93"/>
      <c r="AB42" s="93"/>
      <c r="AC42" s="92" t="s">
        <v>1131</v>
      </c>
      <c r="AD42" s="104">
        <v>0.2</v>
      </c>
      <c r="AE42" s="104">
        <v>0.2</v>
      </c>
      <c r="AF42" s="105">
        <v>731850</v>
      </c>
      <c r="AG42" s="106" t="s">
        <v>1577</v>
      </c>
      <c r="AH42" s="107">
        <v>2025</v>
      </c>
      <c r="AJ42" s="75"/>
    </row>
    <row r="43" spans="1:36" ht="43.5" x14ac:dyDescent="0.35">
      <c r="A43" s="75" t="s">
        <v>65</v>
      </c>
      <c r="B43" s="89" t="s">
        <v>1450</v>
      </c>
      <c r="C43" s="90">
        <v>6959</v>
      </c>
      <c r="D43" s="75" t="s">
        <v>568</v>
      </c>
      <c r="E43" s="90" t="s">
        <v>1578</v>
      </c>
      <c r="F43" s="116">
        <v>45714</v>
      </c>
      <c r="G43" s="89" t="s">
        <v>34</v>
      </c>
      <c r="H43" s="136" t="s">
        <v>1579</v>
      </c>
      <c r="I43" s="94">
        <v>2016810</v>
      </c>
      <c r="J43" s="94">
        <v>383194</v>
      </c>
      <c r="K43" s="118">
        <v>2400000</v>
      </c>
      <c r="L43" s="119" t="s">
        <v>44</v>
      </c>
      <c r="M43" s="97">
        <v>901431482</v>
      </c>
      <c r="N43" s="89" t="s">
        <v>96</v>
      </c>
      <c r="O43" s="75" t="s">
        <v>1580</v>
      </c>
      <c r="P43" s="123" t="s">
        <v>39</v>
      </c>
      <c r="Q43" s="95"/>
      <c r="R43" s="94">
        <f>+Tabla1513[[#This Row],[VALOR INICIAL DEL CONTRATO CON IVA]]+Tabla1513[[#This Row],[VALOR DE LAS ADICIONES CON IVA]]</f>
        <v>2400000</v>
      </c>
      <c r="S43" s="120">
        <f>+Tabla1513[[#This Row],[FECHA TERMINACIÓN INICIAL CONTRATO]]-Tabla1513[[#This Row],[FECHA INICIO CONTRATO]]</f>
        <v>305</v>
      </c>
      <c r="T43" s="124" t="s">
        <v>39</v>
      </c>
      <c r="U43" s="100"/>
      <c r="V43" s="92" t="s">
        <v>39</v>
      </c>
      <c r="W43" s="116">
        <v>45717</v>
      </c>
      <c r="X43" s="116">
        <v>46022</v>
      </c>
      <c r="Y43" s="116">
        <v>46022</v>
      </c>
      <c r="Z43" s="122" t="s">
        <v>40</v>
      </c>
      <c r="AA43" s="93"/>
      <c r="AB43" s="93"/>
      <c r="AC43" s="92" t="s">
        <v>1532</v>
      </c>
      <c r="AD43" s="104">
        <v>0.2</v>
      </c>
      <c r="AE43" s="104">
        <v>0.2</v>
      </c>
      <c r="AF43" s="105">
        <v>480000</v>
      </c>
      <c r="AG43" s="106" t="s">
        <v>1581</v>
      </c>
      <c r="AH43" s="107">
        <v>2025</v>
      </c>
      <c r="AJ43" s="75"/>
    </row>
    <row r="44" spans="1:36" ht="43.5" x14ac:dyDescent="0.35">
      <c r="A44" s="75" t="s">
        <v>65</v>
      </c>
      <c r="B44" s="89" t="s">
        <v>1582</v>
      </c>
      <c r="C44" s="90">
        <v>6949</v>
      </c>
      <c r="D44" s="75" t="s">
        <v>32</v>
      </c>
      <c r="E44" s="90" t="s">
        <v>1583</v>
      </c>
      <c r="F44" s="116">
        <v>45709</v>
      </c>
      <c r="G44" s="89" t="s">
        <v>158</v>
      </c>
      <c r="H44" s="136" t="s">
        <v>1584</v>
      </c>
      <c r="I44" s="94">
        <v>3600000</v>
      </c>
      <c r="J44" s="94">
        <v>0</v>
      </c>
      <c r="K44" s="118">
        <v>3600000</v>
      </c>
      <c r="L44" s="119" t="s">
        <v>36</v>
      </c>
      <c r="M44" s="97">
        <v>84096752</v>
      </c>
      <c r="N44" s="89"/>
      <c r="O44" s="75" t="s">
        <v>1585</v>
      </c>
      <c r="P44" s="123" t="s">
        <v>39</v>
      </c>
      <c r="Q44" s="95"/>
      <c r="R44" s="94">
        <f>+Tabla1513[[#This Row],[VALOR INICIAL DEL CONTRATO CON IVA]]+Tabla1513[[#This Row],[VALOR DE LAS ADICIONES CON IVA]]</f>
        <v>3600000</v>
      </c>
      <c r="S44" s="120">
        <f>+Tabla1513[[#This Row],[FECHA TERMINACIÓN INICIAL CONTRATO]]-Tabla1513[[#This Row],[FECHA INICIO CONTRATO]]</f>
        <v>303</v>
      </c>
      <c r="T44" s="124" t="s">
        <v>39</v>
      </c>
      <c r="U44" s="100"/>
      <c r="V44" s="92" t="s">
        <v>39</v>
      </c>
      <c r="W44" s="116">
        <v>45709</v>
      </c>
      <c r="X44" s="116">
        <v>46012</v>
      </c>
      <c r="Y44" s="116">
        <v>46012</v>
      </c>
      <c r="Z44" s="122" t="s">
        <v>40</v>
      </c>
      <c r="AA44" s="93"/>
      <c r="AB44" s="93"/>
      <c r="AC44" s="92" t="s">
        <v>982</v>
      </c>
      <c r="AD44" s="104" t="s">
        <v>1586</v>
      </c>
      <c r="AE44" s="104" t="s">
        <v>1586</v>
      </c>
      <c r="AF44" s="105">
        <v>780000</v>
      </c>
      <c r="AG44" s="106" t="s">
        <v>1587</v>
      </c>
      <c r="AH44" s="107">
        <v>2025</v>
      </c>
      <c r="AJ44" s="75"/>
    </row>
    <row r="45" spans="1:36" ht="43.5" x14ac:dyDescent="0.35">
      <c r="A45" s="75" t="s">
        <v>65</v>
      </c>
      <c r="B45" s="89" t="s">
        <v>475</v>
      </c>
      <c r="C45" s="90">
        <v>6965</v>
      </c>
      <c r="D45" s="75" t="s">
        <v>568</v>
      </c>
      <c r="E45" s="90" t="s">
        <v>1588</v>
      </c>
      <c r="F45" s="116">
        <v>45713</v>
      </c>
      <c r="G45" s="89" t="s">
        <v>151</v>
      </c>
      <c r="H45" s="136" t="s">
        <v>1589</v>
      </c>
      <c r="I45" s="94">
        <v>1544000</v>
      </c>
      <c r="J45" s="94"/>
      <c r="K45" s="118">
        <v>1544000</v>
      </c>
      <c r="L45" s="119" t="s">
        <v>36</v>
      </c>
      <c r="M45" s="97">
        <v>5348893</v>
      </c>
      <c r="N45" s="89"/>
      <c r="O45" s="75" t="s">
        <v>1557</v>
      </c>
      <c r="P45" s="123" t="s">
        <v>39</v>
      </c>
      <c r="Q45" s="95"/>
      <c r="R45" s="94">
        <f>+Tabla1513[[#This Row],[VALOR INICIAL DEL CONTRATO CON IVA]]+Tabla1513[[#This Row],[VALOR DE LAS ADICIONES CON IVA]]</f>
        <v>1544000</v>
      </c>
      <c r="S45" s="120">
        <f>+Tabla1513[[#This Row],[FECHA TERMINACIÓN INICIAL CONTRATO]]-Tabla1513[[#This Row],[FECHA INICIO CONTRATO]]</f>
        <v>15</v>
      </c>
      <c r="T45" s="124" t="s">
        <v>39</v>
      </c>
      <c r="U45" s="100"/>
      <c r="V45" s="92" t="s">
        <v>39</v>
      </c>
      <c r="W45" s="116">
        <v>45713</v>
      </c>
      <c r="X45" s="116">
        <v>45728</v>
      </c>
      <c r="Y45" s="116">
        <v>45728</v>
      </c>
      <c r="Z45" s="122" t="s">
        <v>181</v>
      </c>
      <c r="AA45" s="93"/>
      <c r="AB45" s="93"/>
      <c r="AC45" s="92" t="s">
        <v>1246</v>
      </c>
      <c r="AD45" s="104">
        <v>1</v>
      </c>
      <c r="AE45" s="104">
        <v>1</v>
      </c>
      <c r="AF45" s="105">
        <v>1544000</v>
      </c>
      <c r="AG45" s="106"/>
      <c r="AH45" s="107">
        <v>2025</v>
      </c>
      <c r="AJ45" s="75"/>
    </row>
    <row r="46" spans="1:36" ht="43.5" x14ac:dyDescent="0.35">
      <c r="A46" s="75" t="s">
        <v>65</v>
      </c>
      <c r="B46" s="89" t="s">
        <v>1518</v>
      </c>
      <c r="C46" s="90">
        <v>6966</v>
      </c>
      <c r="D46" s="75" t="s">
        <v>32</v>
      </c>
      <c r="E46" s="90" t="s">
        <v>1590</v>
      </c>
      <c r="F46" s="116">
        <v>45714</v>
      </c>
      <c r="G46" s="89" t="s">
        <v>158</v>
      </c>
      <c r="H46" s="136" t="s">
        <v>1591</v>
      </c>
      <c r="I46" s="94">
        <v>14151000</v>
      </c>
      <c r="J46" s="94">
        <v>2688690</v>
      </c>
      <c r="K46" s="118">
        <v>16839690</v>
      </c>
      <c r="L46" s="119" t="s">
        <v>44</v>
      </c>
      <c r="M46" s="97">
        <v>901446210</v>
      </c>
      <c r="N46" s="89" t="s">
        <v>160</v>
      </c>
      <c r="O46" s="75" t="s">
        <v>1592</v>
      </c>
      <c r="P46" s="123" t="s">
        <v>39</v>
      </c>
      <c r="Q46" s="95"/>
      <c r="R46" s="94">
        <f>+Tabla1513[[#This Row],[VALOR INICIAL DEL CONTRATO CON IVA]]+Tabla1513[[#This Row],[VALOR DE LAS ADICIONES CON IVA]]</f>
        <v>16839690</v>
      </c>
      <c r="S46" s="120">
        <f>+Tabla1513[[#This Row],[FECHA TERMINACIÓN INICIAL CONTRATO]]-Tabla1513[[#This Row],[FECHA INICIO CONTRATO]]</f>
        <v>49</v>
      </c>
      <c r="T46" s="124" t="s">
        <v>39</v>
      </c>
      <c r="U46" s="100"/>
      <c r="V46" s="92" t="s">
        <v>39</v>
      </c>
      <c r="W46" s="116">
        <v>45720</v>
      </c>
      <c r="X46" s="116">
        <v>45769</v>
      </c>
      <c r="Y46" s="116">
        <v>45769</v>
      </c>
      <c r="Z46" s="122" t="s">
        <v>40</v>
      </c>
      <c r="AA46" s="93"/>
      <c r="AB46" s="93"/>
      <c r="AC46" s="92" t="s">
        <v>1593</v>
      </c>
      <c r="AD46" s="104">
        <v>1</v>
      </c>
      <c r="AE46" s="104">
        <v>1</v>
      </c>
      <c r="AF46" s="105">
        <v>16839690</v>
      </c>
      <c r="AG46" s="106"/>
      <c r="AH46" s="107">
        <v>2025</v>
      </c>
      <c r="AJ46" s="75"/>
    </row>
    <row r="47" spans="1:36" ht="43.5" x14ac:dyDescent="0.35">
      <c r="A47" s="75" t="s">
        <v>65</v>
      </c>
      <c r="B47" s="89" t="s">
        <v>1461</v>
      </c>
      <c r="C47" s="90">
        <v>6974</v>
      </c>
      <c r="D47" s="75" t="s">
        <v>32</v>
      </c>
      <c r="E47" s="90" t="s">
        <v>1594</v>
      </c>
      <c r="F47" s="116">
        <v>45716</v>
      </c>
      <c r="G47" s="89" t="s">
        <v>34</v>
      </c>
      <c r="H47" s="136" t="s">
        <v>1595</v>
      </c>
      <c r="I47" s="94">
        <v>17647059</v>
      </c>
      <c r="J47" s="94">
        <v>3352941</v>
      </c>
      <c r="K47" s="118">
        <v>21000000</v>
      </c>
      <c r="L47" s="119" t="s">
        <v>44</v>
      </c>
      <c r="M47" s="97">
        <v>900360261</v>
      </c>
      <c r="N47" s="89" t="s">
        <v>96</v>
      </c>
      <c r="O47" s="75" t="s">
        <v>1596</v>
      </c>
      <c r="P47" s="123" t="s">
        <v>39</v>
      </c>
      <c r="Q47" s="95"/>
      <c r="R47" s="94">
        <f>+Tabla1513[[#This Row],[VALOR INICIAL DEL CONTRATO CON IVA]]+Tabla1513[[#This Row],[VALOR DE LAS ADICIONES CON IVA]]</f>
        <v>21000000</v>
      </c>
      <c r="S47" s="120">
        <f>+Tabla1513[[#This Row],[FECHA TERMINACIÓN INICIAL CONTRATO]]-Tabla1513[[#This Row],[FECHA INICIO CONTRATO]]</f>
        <v>305</v>
      </c>
      <c r="T47" s="124" t="s">
        <v>39</v>
      </c>
      <c r="U47" s="100"/>
      <c r="V47" s="92" t="s">
        <v>39</v>
      </c>
      <c r="W47" s="116">
        <v>45717</v>
      </c>
      <c r="X47" s="116">
        <v>46022</v>
      </c>
      <c r="Y47" s="116">
        <v>46022</v>
      </c>
      <c r="Z47" s="122" t="s">
        <v>40</v>
      </c>
      <c r="AA47" s="93"/>
      <c r="AB47" s="93"/>
      <c r="AC47" s="92" t="s">
        <v>1532</v>
      </c>
      <c r="AD47" s="104">
        <v>0.4</v>
      </c>
      <c r="AE47" s="104">
        <v>0.4</v>
      </c>
      <c r="AF47" s="105">
        <v>4200000</v>
      </c>
      <c r="AG47" s="106"/>
      <c r="AH47" s="107">
        <v>2025</v>
      </c>
      <c r="AJ47" s="75"/>
    </row>
    <row r="48" spans="1:36" ht="43.5" x14ac:dyDescent="0.35">
      <c r="A48" s="75" t="s">
        <v>65</v>
      </c>
      <c r="B48" s="89" t="s">
        <v>1465</v>
      </c>
      <c r="C48" s="90">
        <v>6976</v>
      </c>
      <c r="D48" s="75" t="s">
        <v>32</v>
      </c>
      <c r="E48" s="90" t="s">
        <v>1597</v>
      </c>
      <c r="F48" s="116">
        <v>45716</v>
      </c>
      <c r="G48" s="89" t="s">
        <v>151</v>
      </c>
      <c r="H48" s="136" t="s">
        <v>1598</v>
      </c>
      <c r="I48" s="94">
        <v>2300000</v>
      </c>
      <c r="J48" s="94">
        <v>123500</v>
      </c>
      <c r="K48" s="118">
        <v>2423500</v>
      </c>
      <c r="L48" s="119" t="s">
        <v>44</v>
      </c>
      <c r="M48" s="97">
        <v>901529226</v>
      </c>
      <c r="N48" s="89" t="s">
        <v>99</v>
      </c>
      <c r="O48" s="75" t="s">
        <v>1599</v>
      </c>
      <c r="P48" s="123" t="s">
        <v>39</v>
      </c>
      <c r="Q48" s="95"/>
      <c r="R48" s="94">
        <f>+Tabla1513[[#This Row],[VALOR INICIAL DEL CONTRATO CON IVA]]+Tabla1513[[#This Row],[VALOR DE LAS ADICIONES CON IVA]]</f>
        <v>2423500</v>
      </c>
      <c r="S48" s="120">
        <f>+Tabla1513[[#This Row],[FECHA TERMINACIÓN INICIAL CONTRATO]]-Tabla1513[[#This Row],[FECHA INICIO CONTRATO]]</f>
        <v>61</v>
      </c>
      <c r="T48" s="124" t="s">
        <v>39</v>
      </c>
      <c r="U48" s="100"/>
      <c r="V48" s="92" t="s">
        <v>39</v>
      </c>
      <c r="W48" s="116">
        <v>45716</v>
      </c>
      <c r="X48" s="116">
        <v>45777</v>
      </c>
      <c r="Y48" s="116">
        <v>45777</v>
      </c>
      <c r="Z48" s="122" t="s">
        <v>40</v>
      </c>
      <c r="AA48" s="93"/>
      <c r="AB48" s="93"/>
      <c r="AC48" s="92" t="s">
        <v>1600</v>
      </c>
      <c r="AD48" s="104">
        <v>1</v>
      </c>
      <c r="AE48" s="104">
        <v>1</v>
      </c>
      <c r="AF48" s="105">
        <v>2423500</v>
      </c>
      <c r="AG48" s="106"/>
      <c r="AH48" s="107">
        <v>2025</v>
      </c>
      <c r="AJ48" s="75"/>
    </row>
    <row r="49" spans="1:36" ht="43.5" x14ac:dyDescent="0.35">
      <c r="A49" s="75" t="s">
        <v>65</v>
      </c>
      <c r="B49" s="89" t="s">
        <v>1484</v>
      </c>
      <c r="C49" s="90">
        <v>6964</v>
      </c>
      <c r="D49" s="75" t="s">
        <v>32</v>
      </c>
      <c r="E49" s="90" t="s">
        <v>1601</v>
      </c>
      <c r="F49" s="116">
        <v>45721</v>
      </c>
      <c r="G49" s="89" t="s">
        <v>158</v>
      </c>
      <c r="H49" s="136" t="s">
        <v>1602</v>
      </c>
      <c r="I49" s="94">
        <v>3547000</v>
      </c>
      <c r="J49" s="94">
        <v>673930</v>
      </c>
      <c r="K49" s="118">
        <v>4220930</v>
      </c>
      <c r="L49" s="119" t="s">
        <v>44</v>
      </c>
      <c r="M49" s="97">
        <v>800240218</v>
      </c>
      <c r="N49" s="89" t="s">
        <v>77</v>
      </c>
      <c r="O49" s="75" t="s">
        <v>1603</v>
      </c>
      <c r="P49" s="123" t="s">
        <v>39</v>
      </c>
      <c r="Q49" s="95">
        <v>0</v>
      </c>
      <c r="R49" s="94">
        <f>+Tabla1513[[#This Row],[VALOR INICIAL DEL CONTRATO CON IVA]]+Tabla1513[[#This Row],[VALOR DE LAS ADICIONES CON IVA]]</f>
        <v>4220930</v>
      </c>
      <c r="S49" s="120">
        <f>+Tabla1513[[#This Row],[FECHA TERMINACIÓN INICIAL CONTRATO]]-Tabla1513[[#This Row],[FECHA INICIO CONTRATO]]</f>
        <v>296</v>
      </c>
      <c r="T49" s="124" t="s">
        <v>39</v>
      </c>
      <c r="U49" s="100">
        <v>0</v>
      </c>
      <c r="V49" s="92" t="s">
        <v>39</v>
      </c>
      <c r="W49" s="116">
        <v>45726</v>
      </c>
      <c r="X49" s="116">
        <v>46022</v>
      </c>
      <c r="Y49" s="116">
        <v>46022</v>
      </c>
      <c r="Z49" s="122" t="s">
        <v>40</v>
      </c>
      <c r="AA49" s="93"/>
      <c r="AB49" s="93"/>
      <c r="AC49" s="92" t="s">
        <v>982</v>
      </c>
      <c r="AD49" s="104">
        <v>1</v>
      </c>
      <c r="AE49" s="104">
        <v>1</v>
      </c>
      <c r="AF49" s="105">
        <v>10480400</v>
      </c>
      <c r="AG49" s="106"/>
      <c r="AH49" s="107">
        <v>2025</v>
      </c>
      <c r="AJ49" s="75"/>
    </row>
    <row r="50" spans="1:36" ht="43.5" x14ac:dyDescent="0.35">
      <c r="A50" s="75" t="s">
        <v>65</v>
      </c>
      <c r="B50" s="89" t="s">
        <v>238</v>
      </c>
      <c r="C50" s="90">
        <v>6990</v>
      </c>
      <c r="D50" s="75" t="s">
        <v>568</v>
      </c>
      <c r="E50" s="90" t="s">
        <v>1604</v>
      </c>
      <c r="F50" s="116">
        <v>45730</v>
      </c>
      <c r="G50" s="89" t="s">
        <v>151</v>
      </c>
      <c r="H50" s="136" t="s">
        <v>1605</v>
      </c>
      <c r="I50" s="94">
        <v>1756842</v>
      </c>
      <c r="J50" s="94">
        <v>333800</v>
      </c>
      <c r="K50" s="118">
        <v>2090642</v>
      </c>
      <c r="L50" s="119" t="s">
        <v>44</v>
      </c>
      <c r="M50" s="97">
        <v>830001338</v>
      </c>
      <c r="N50" s="89" t="s">
        <v>77</v>
      </c>
      <c r="O50" s="75" t="s">
        <v>1606</v>
      </c>
      <c r="P50" s="123" t="s">
        <v>39</v>
      </c>
      <c r="Q50" s="95"/>
      <c r="R50" s="94">
        <f>+Tabla1513[[#This Row],[VALOR INICIAL DEL CONTRATO CON IVA]]+Tabla1513[[#This Row],[VALOR DE LAS ADICIONES CON IVA]]</f>
        <v>2090642</v>
      </c>
      <c r="S50" s="120">
        <f>+Tabla1513[[#This Row],[FECHA TERMINACIÓN INICIAL CONTRATO]]-Tabla1513[[#This Row],[FECHA INICIO CONTRATO]]</f>
        <v>17</v>
      </c>
      <c r="T50" s="124" t="s">
        <v>39</v>
      </c>
      <c r="U50" s="100"/>
      <c r="V50" s="92" t="s">
        <v>39</v>
      </c>
      <c r="W50" s="116">
        <v>45730</v>
      </c>
      <c r="X50" s="116">
        <v>45747</v>
      </c>
      <c r="Y50" s="116">
        <v>45747</v>
      </c>
      <c r="Z50" s="122" t="s">
        <v>1558</v>
      </c>
      <c r="AA50" s="93"/>
      <c r="AB50" s="93"/>
      <c r="AC50" s="92" t="s">
        <v>368</v>
      </c>
      <c r="AD50" s="104">
        <v>1</v>
      </c>
      <c r="AE50" s="104">
        <v>1</v>
      </c>
      <c r="AF50" s="105">
        <v>2090642</v>
      </c>
      <c r="AG50" s="106"/>
      <c r="AH50" s="107">
        <v>2025</v>
      </c>
      <c r="AJ50" s="75"/>
    </row>
    <row r="51" spans="1:36" ht="101.5" x14ac:dyDescent="0.35">
      <c r="A51" s="75" t="s">
        <v>65</v>
      </c>
      <c r="B51" s="89" t="s">
        <v>1542</v>
      </c>
      <c r="C51" s="90">
        <v>6993</v>
      </c>
      <c r="D51" s="75" t="s">
        <v>568</v>
      </c>
      <c r="E51" s="90" t="s">
        <v>1607</v>
      </c>
      <c r="F51" s="116">
        <v>45730</v>
      </c>
      <c r="G51" s="89" t="s">
        <v>50</v>
      </c>
      <c r="H51" s="136" t="s">
        <v>1608</v>
      </c>
      <c r="I51" s="94">
        <v>2500000</v>
      </c>
      <c r="J51" s="94">
        <v>475000</v>
      </c>
      <c r="K51" s="118">
        <v>2975000</v>
      </c>
      <c r="L51" s="119" t="s">
        <v>36</v>
      </c>
      <c r="M51" s="97">
        <v>1094973615</v>
      </c>
      <c r="N51" s="89"/>
      <c r="O51" s="75" t="s">
        <v>1609</v>
      </c>
      <c r="P51" s="123" t="s">
        <v>39</v>
      </c>
      <c r="Q51" s="95"/>
      <c r="R51" s="94">
        <f>+Tabla1513[[#This Row],[VALOR INICIAL DEL CONTRATO CON IVA]]+Tabla1513[[#This Row],[VALOR DE LAS ADICIONES CON IVA]]</f>
        <v>2975000</v>
      </c>
      <c r="S51" s="120">
        <f>+Tabla1513[[#This Row],[FECHA TERMINACIÓN INICIAL CONTRATO]]-Tabla1513[[#This Row],[FECHA INICIO CONTRATO]]</f>
        <v>0</v>
      </c>
      <c r="T51" s="124" t="s">
        <v>39</v>
      </c>
      <c r="U51" s="100"/>
      <c r="V51" s="92" t="s">
        <v>39</v>
      </c>
      <c r="W51" s="116">
        <v>45742</v>
      </c>
      <c r="X51" s="116">
        <v>45742</v>
      </c>
      <c r="Y51" s="116">
        <v>45742</v>
      </c>
      <c r="Z51" s="122" t="s">
        <v>40</v>
      </c>
      <c r="AA51" s="93"/>
      <c r="AB51" s="93"/>
      <c r="AC51" s="92" t="s">
        <v>1348</v>
      </c>
      <c r="AD51" s="104">
        <v>1</v>
      </c>
      <c r="AE51" s="104">
        <v>1</v>
      </c>
      <c r="AF51" s="105">
        <v>2500000</v>
      </c>
      <c r="AG51" s="106"/>
      <c r="AH51" s="107">
        <v>2025</v>
      </c>
      <c r="AJ51" s="75"/>
    </row>
    <row r="52" spans="1:36" ht="101.5" x14ac:dyDescent="0.35">
      <c r="A52" s="75" t="s">
        <v>65</v>
      </c>
      <c r="B52" s="75" t="s">
        <v>1445</v>
      </c>
      <c r="C52" s="90">
        <v>6999</v>
      </c>
      <c r="D52" s="75" t="s">
        <v>568</v>
      </c>
      <c r="E52" s="90" t="s">
        <v>1610</v>
      </c>
      <c r="F52" s="116">
        <v>45735</v>
      </c>
      <c r="G52" s="89" t="s">
        <v>50</v>
      </c>
      <c r="H52" s="136" t="s">
        <v>1611</v>
      </c>
      <c r="I52" s="94">
        <v>1898148</v>
      </c>
      <c r="J52" s="94">
        <v>151852</v>
      </c>
      <c r="K52" s="118">
        <v>2050000</v>
      </c>
      <c r="L52" s="119" t="s">
        <v>44</v>
      </c>
      <c r="M52" s="97">
        <v>901766820</v>
      </c>
      <c r="N52" s="89" t="s">
        <v>52</v>
      </c>
      <c r="O52" s="75" t="s">
        <v>1612</v>
      </c>
      <c r="P52" s="123" t="s">
        <v>39</v>
      </c>
      <c r="Q52" s="95"/>
      <c r="R52" s="94">
        <f>+Tabla1513[[#This Row],[VALOR INICIAL DEL CONTRATO CON IVA]]+Tabla1513[[#This Row],[VALOR DE LAS ADICIONES CON IVA]]</f>
        <v>2050000</v>
      </c>
      <c r="S52" s="120">
        <f>+Tabla1513[[#This Row],[FECHA TERMINACIÓN INICIAL CONTRATO]]-Tabla1513[[#This Row],[FECHA INICIO CONTRATO]]</f>
        <v>0</v>
      </c>
      <c r="T52" s="124" t="s">
        <v>39</v>
      </c>
      <c r="U52" s="100"/>
      <c r="V52" s="92" t="s">
        <v>39</v>
      </c>
      <c r="W52" s="116">
        <v>45736</v>
      </c>
      <c r="X52" s="116">
        <v>45736</v>
      </c>
      <c r="Y52" s="116">
        <v>45736</v>
      </c>
      <c r="Z52" s="122" t="s">
        <v>40</v>
      </c>
      <c r="AA52" s="93"/>
      <c r="AB52" s="93"/>
      <c r="AC52" s="92" t="s">
        <v>1348</v>
      </c>
      <c r="AD52" s="104"/>
      <c r="AE52" s="104"/>
      <c r="AF52" s="105"/>
      <c r="AG52" s="106"/>
      <c r="AH52" s="107">
        <v>2025</v>
      </c>
      <c r="AJ52" s="75"/>
    </row>
    <row r="53" spans="1:36" ht="101.5" x14ac:dyDescent="0.35">
      <c r="A53" s="75" t="s">
        <v>65</v>
      </c>
      <c r="B53" s="89" t="s">
        <v>1470</v>
      </c>
      <c r="C53" s="90">
        <v>7003</v>
      </c>
      <c r="D53" s="75" t="s">
        <v>568</v>
      </c>
      <c r="E53" s="90" t="s">
        <v>1613</v>
      </c>
      <c r="F53" s="116">
        <v>45735</v>
      </c>
      <c r="G53" s="89" t="s">
        <v>50</v>
      </c>
      <c r="H53" s="136" t="s">
        <v>1614</v>
      </c>
      <c r="I53" s="94">
        <v>2935000</v>
      </c>
      <c r="J53" s="94">
        <v>321150</v>
      </c>
      <c r="K53" s="118">
        <v>3256150</v>
      </c>
      <c r="L53" s="119" t="s">
        <v>44</v>
      </c>
      <c r="M53" s="97">
        <v>900621681</v>
      </c>
      <c r="N53" s="89" t="s">
        <v>45</v>
      </c>
      <c r="O53" s="75" t="s">
        <v>1615</v>
      </c>
      <c r="P53" s="123" t="s">
        <v>39</v>
      </c>
      <c r="Q53" s="95">
        <v>0</v>
      </c>
      <c r="R53" s="94">
        <f>+Tabla1513[[#This Row],[VALOR INICIAL DEL CONTRATO CON IVA]]+Tabla1513[[#This Row],[VALOR DE LAS ADICIONES CON IVA]]</f>
        <v>3256150</v>
      </c>
      <c r="S53" s="120">
        <f>+Tabla1513[[#This Row],[FECHA TERMINACIÓN INICIAL CONTRATO]]-Tabla1513[[#This Row],[FECHA INICIO CONTRATO]]</f>
        <v>0</v>
      </c>
      <c r="T53" s="124" t="s">
        <v>39</v>
      </c>
      <c r="U53" s="100"/>
      <c r="V53" s="92" t="s">
        <v>39</v>
      </c>
      <c r="W53" s="116">
        <v>45736</v>
      </c>
      <c r="X53" s="116">
        <v>45736</v>
      </c>
      <c r="Y53" s="116">
        <v>45736</v>
      </c>
      <c r="Z53" s="122" t="s">
        <v>181</v>
      </c>
      <c r="AA53" s="93"/>
      <c r="AB53" s="93"/>
      <c r="AC53" s="92" t="s">
        <v>1348</v>
      </c>
      <c r="AD53" s="104">
        <v>1</v>
      </c>
      <c r="AE53" s="104">
        <v>1</v>
      </c>
      <c r="AF53" s="105">
        <v>3256150</v>
      </c>
      <c r="AG53" s="106" t="s">
        <v>1616</v>
      </c>
      <c r="AH53" s="107">
        <v>2025</v>
      </c>
      <c r="AJ53" s="75"/>
    </row>
    <row r="54" spans="1:36" ht="43.5" x14ac:dyDescent="0.35">
      <c r="A54" s="75" t="s">
        <v>65</v>
      </c>
      <c r="B54" s="89" t="s">
        <v>1474</v>
      </c>
      <c r="C54" s="90">
        <v>7002</v>
      </c>
      <c r="D54" s="75" t="s">
        <v>568</v>
      </c>
      <c r="E54" s="90" t="s">
        <v>1617</v>
      </c>
      <c r="F54" s="116">
        <v>45734</v>
      </c>
      <c r="G54" s="89" t="s">
        <v>151</v>
      </c>
      <c r="H54" s="136" t="s">
        <v>1618</v>
      </c>
      <c r="I54" s="94">
        <v>2320000</v>
      </c>
      <c r="J54" s="94">
        <v>0</v>
      </c>
      <c r="K54" s="118">
        <v>2320000</v>
      </c>
      <c r="L54" s="119" t="s">
        <v>44</v>
      </c>
      <c r="M54" s="97">
        <v>860513883</v>
      </c>
      <c r="N54" s="89" t="s">
        <v>52</v>
      </c>
      <c r="O54" s="75" t="s">
        <v>1619</v>
      </c>
      <c r="P54" s="123" t="s">
        <v>39</v>
      </c>
      <c r="Q54" s="95">
        <v>0</v>
      </c>
      <c r="R54" s="94">
        <f>+Tabla1513[[#This Row],[VALOR INICIAL DEL CONTRATO CON IVA]]+Tabla1513[[#This Row],[VALOR DE LAS ADICIONES CON IVA]]</f>
        <v>2320000</v>
      </c>
      <c r="S54" s="120">
        <f>+Tabla1513[[#This Row],[FECHA TERMINACIÓN INICIAL CONTRATO]]-Tabla1513[[#This Row],[FECHA INICIO CONTRATO]]</f>
        <v>31</v>
      </c>
      <c r="T54" s="124" t="s">
        <v>39</v>
      </c>
      <c r="U54" s="100"/>
      <c r="V54" s="92" t="s">
        <v>39</v>
      </c>
      <c r="W54" s="116">
        <v>45734</v>
      </c>
      <c r="X54" s="116">
        <v>45765</v>
      </c>
      <c r="Y54" s="116">
        <v>45765</v>
      </c>
      <c r="Z54" s="122" t="s">
        <v>1558</v>
      </c>
      <c r="AA54" s="93"/>
      <c r="AB54" s="93"/>
      <c r="AC54" s="92" t="s">
        <v>1246</v>
      </c>
      <c r="AD54" s="104">
        <v>1</v>
      </c>
      <c r="AE54" s="104">
        <v>1</v>
      </c>
      <c r="AF54" s="105">
        <v>2320000</v>
      </c>
      <c r="AG54" s="106"/>
      <c r="AH54" s="107">
        <v>2025</v>
      </c>
      <c r="AJ54" s="75"/>
    </row>
    <row r="55" spans="1:36" ht="101.5" x14ac:dyDescent="0.35">
      <c r="A55" s="75" t="s">
        <v>65</v>
      </c>
      <c r="B55" s="89" t="s">
        <v>1480</v>
      </c>
      <c r="C55" s="90">
        <v>7005</v>
      </c>
      <c r="D55" s="75" t="s">
        <v>32</v>
      </c>
      <c r="E55" s="90" t="s">
        <v>1620</v>
      </c>
      <c r="F55" s="116">
        <v>45735</v>
      </c>
      <c r="G55" s="89" t="s">
        <v>50</v>
      </c>
      <c r="H55" s="136" t="s">
        <v>1621</v>
      </c>
      <c r="I55" s="94">
        <v>8999074</v>
      </c>
      <c r="J55" s="94">
        <v>719926</v>
      </c>
      <c r="K55" s="118">
        <v>9719000</v>
      </c>
      <c r="L55" s="119" t="s">
        <v>44</v>
      </c>
      <c r="M55" s="97">
        <v>901828726</v>
      </c>
      <c r="N55" s="89" t="s">
        <v>77</v>
      </c>
      <c r="O55" s="75" t="s">
        <v>1622</v>
      </c>
      <c r="P55" s="123" t="s">
        <v>39</v>
      </c>
      <c r="Q55" s="95"/>
      <c r="R55" s="94">
        <f>+Tabla1513[[#This Row],[VALOR INICIAL DEL CONTRATO CON IVA]]+Tabla1513[[#This Row],[VALOR DE LAS ADICIONES CON IVA]]</f>
        <v>9719000</v>
      </c>
      <c r="S55" s="120">
        <f>+Tabla1513[[#This Row],[FECHA TERMINACIÓN INICIAL CONTRATO]]-Tabla1513[[#This Row],[FECHA INICIO CONTRATO]]</f>
        <v>0</v>
      </c>
      <c r="T55" s="124" t="s">
        <v>39</v>
      </c>
      <c r="U55" s="100"/>
      <c r="V55" s="92" t="s">
        <v>39</v>
      </c>
      <c r="W55" s="116">
        <v>45736</v>
      </c>
      <c r="X55" s="116">
        <v>45736</v>
      </c>
      <c r="Y55" s="116">
        <v>45736</v>
      </c>
      <c r="Z55" s="122" t="s">
        <v>40</v>
      </c>
      <c r="AA55" s="93"/>
      <c r="AB55" s="93"/>
      <c r="AC55" s="92" t="s">
        <v>1348</v>
      </c>
      <c r="AD55" s="104"/>
      <c r="AE55" s="104"/>
      <c r="AF55" s="105"/>
      <c r="AG55" s="106"/>
      <c r="AH55" s="107">
        <v>2025</v>
      </c>
      <c r="AJ55" s="75"/>
    </row>
    <row r="56" spans="1:36" ht="101.5" x14ac:dyDescent="0.35">
      <c r="A56" s="75" t="s">
        <v>65</v>
      </c>
      <c r="B56" s="89" t="s">
        <v>1518</v>
      </c>
      <c r="C56" s="90">
        <v>7007</v>
      </c>
      <c r="D56" s="75" t="s">
        <v>32</v>
      </c>
      <c r="E56" s="90" t="s">
        <v>1623</v>
      </c>
      <c r="F56" s="116">
        <v>45736</v>
      </c>
      <c r="G56" s="89" t="s">
        <v>50</v>
      </c>
      <c r="H56" s="136" t="s">
        <v>1624</v>
      </c>
      <c r="I56" s="94">
        <v>2700000</v>
      </c>
      <c r="J56" s="94">
        <v>0</v>
      </c>
      <c r="K56" s="118">
        <v>2700000</v>
      </c>
      <c r="L56" s="119" t="s">
        <v>36</v>
      </c>
      <c r="M56" s="97">
        <v>24714939</v>
      </c>
      <c r="N56" s="89"/>
      <c r="O56" s="75" t="s">
        <v>1625</v>
      </c>
      <c r="P56" s="123" t="s">
        <v>39</v>
      </c>
      <c r="Q56" s="95"/>
      <c r="R56" s="94">
        <f>+Tabla1513[[#This Row],[VALOR INICIAL DEL CONTRATO CON IVA]]+Tabla1513[[#This Row],[VALOR DE LAS ADICIONES CON IVA]]</f>
        <v>2700000</v>
      </c>
      <c r="S56" s="120">
        <f>+Tabla1513[[#This Row],[FECHA TERMINACIÓN INICIAL CONTRATO]]-Tabla1513[[#This Row],[FECHA INICIO CONTRATO]]</f>
        <v>0</v>
      </c>
      <c r="T56" s="124" t="s">
        <v>39</v>
      </c>
      <c r="U56" s="100"/>
      <c r="V56" s="92" t="s">
        <v>39</v>
      </c>
      <c r="W56" s="116">
        <v>45742</v>
      </c>
      <c r="X56" s="116">
        <v>45742</v>
      </c>
      <c r="Y56" s="116">
        <v>45742</v>
      </c>
      <c r="Z56" s="122" t="s">
        <v>40</v>
      </c>
      <c r="AA56" s="93"/>
      <c r="AB56" s="93"/>
      <c r="AC56" s="92" t="s">
        <v>1348</v>
      </c>
      <c r="AD56" s="104">
        <v>1</v>
      </c>
      <c r="AE56" s="104">
        <v>1</v>
      </c>
      <c r="AF56" s="105">
        <v>2700000</v>
      </c>
      <c r="AG56" s="106" t="s">
        <v>1626</v>
      </c>
      <c r="AH56" s="107">
        <v>2025</v>
      </c>
      <c r="AJ56" s="75"/>
    </row>
    <row r="57" spans="1:36" ht="101.5" x14ac:dyDescent="0.35">
      <c r="A57" s="75" t="s">
        <v>65</v>
      </c>
      <c r="B57" s="89" t="s">
        <v>1433</v>
      </c>
      <c r="C57" s="90">
        <v>6998</v>
      </c>
      <c r="D57" s="75" t="s">
        <v>568</v>
      </c>
      <c r="E57" s="90" t="s">
        <v>1627</v>
      </c>
      <c r="F57" s="116">
        <v>45736</v>
      </c>
      <c r="G57" s="89" t="s">
        <v>50</v>
      </c>
      <c r="H57" s="136" t="s">
        <v>1628</v>
      </c>
      <c r="I57" s="94">
        <v>1500000</v>
      </c>
      <c r="J57" s="94">
        <v>285000</v>
      </c>
      <c r="K57" s="118">
        <v>1785000</v>
      </c>
      <c r="L57" s="119" t="s">
        <v>36</v>
      </c>
      <c r="M57" s="97">
        <v>24239911</v>
      </c>
      <c r="N57" s="89"/>
      <c r="O57" s="75" t="s">
        <v>1629</v>
      </c>
      <c r="P57" s="123" t="s">
        <v>39</v>
      </c>
      <c r="Q57" s="95"/>
      <c r="R57" s="94">
        <f>+Tabla1513[[#This Row],[VALOR INICIAL DEL CONTRATO CON IVA]]+Tabla1513[[#This Row],[VALOR DE LAS ADICIONES CON IVA]]</f>
        <v>1785000</v>
      </c>
      <c r="S57" s="120">
        <f>+Tabla1513[[#This Row],[FECHA TERMINACIÓN INICIAL CONTRATO]]-Tabla1513[[#This Row],[FECHA INICIO CONTRATO]]</f>
        <v>0</v>
      </c>
      <c r="T57" s="124" t="s">
        <v>39</v>
      </c>
      <c r="U57" s="100"/>
      <c r="V57" s="92" t="s">
        <v>39</v>
      </c>
      <c r="W57" s="116">
        <v>45737</v>
      </c>
      <c r="X57" s="116">
        <v>45737</v>
      </c>
      <c r="Y57" s="116">
        <v>45737</v>
      </c>
      <c r="Z57" s="122" t="s">
        <v>1558</v>
      </c>
      <c r="AA57" s="93"/>
      <c r="AB57" s="93"/>
      <c r="AC57" s="92" t="s">
        <v>1348</v>
      </c>
      <c r="AD57" s="104">
        <v>1</v>
      </c>
      <c r="AE57" s="104">
        <v>1</v>
      </c>
      <c r="AF57" s="105">
        <v>1785000</v>
      </c>
      <c r="AG57" s="106"/>
      <c r="AH57" s="107">
        <v>2025</v>
      </c>
      <c r="AJ57" s="75"/>
    </row>
    <row r="58" spans="1:36" ht="43.5" x14ac:dyDescent="0.35">
      <c r="A58" s="75" t="s">
        <v>65</v>
      </c>
      <c r="B58" s="89" t="s">
        <v>1546</v>
      </c>
      <c r="C58" s="90">
        <v>6994</v>
      </c>
      <c r="D58" s="75" t="s">
        <v>32</v>
      </c>
      <c r="E58" s="90" t="s">
        <v>1630</v>
      </c>
      <c r="F58" s="116">
        <v>45714</v>
      </c>
      <c r="G58" s="89" t="s">
        <v>34</v>
      </c>
      <c r="H58" s="136" t="s">
        <v>1631</v>
      </c>
      <c r="I58" s="94">
        <v>1529920</v>
      </c>
      <c r="J58" s="94">
        <v>290685</v>
      </c>
      <c r="K58" s="118">
        <v>1820605</v>
      </c>
      <c r="L58" s="119" t="s">
        <v>44</v>
      </c>
      <c r="M58" s="97">
        <v>900684235</v>
      </c>
      <c r="N58" s="89" t="s">
        <v>160</v>
      </c>
      <c r="O58" s="75" t="s">
        <v>1632</v>
      </c>
      <c r="P58" s="123" t="s">
        <v>39</v>
      </c>
      <c r="Q58" s="95"/>
      <c r="R58" s="94">
        <f>+Tabla1513[[#This Row],[VALOR INICIAL DEL CONTRATO CON IVA]]+Tabla1513[[#This Row],[VALOR DE LAS ADICIONES CON IVA]]</f>
        <v>1820605</v>
      </c>
      <c r="S58" s="120">
        <f>+Tabla1513[[#This Row],[FECHA TERMINACIÓN INICIAL CONTRATO]]-Tabla1513[[#This Row],[FECHA INICIO CONTRATO]]</f>
        <v>30</v>
      </c>
      <c r="T58" s="124" t="s">
        <v>39</v>
      </c>
      <c r="U58" s="100"/>
      <c r="V58" s="92" t="s">
        <v>39</v>
      </c>
      <c r="W58" s="116">
        <v>45658</v>
      </c>
      <c r="X58" s="116">
        <v>45688</v>
      </c>
      <c r="Y58" s="116">
        <v>45688</v>
      </c>
      <c r="Z58" s="122" t="s">
        <v>181</v>
      </c>
      <c r="AA58" s="93"/>
      <c r="AB58" s="93"/>
      <c r="AC58" s="92" t="s">
        <v>41</v>
      </c>
      <c r="AD58" s="104">
        <v>1</v>
      </c>
      <c r="AE58" s="104">
        <v>1</v>
      </c>
      <c r="AF58" s="105">
        <v>1820605</v>
      </c>
      <c r="AG58" s="106"/>
      <c r="AH58" s="107">
        <v>2025</v>
      </c>
      <c r="AJ58" s="75"/>
    </row>
    <row r="59" spans="1:36" ht="43.5" x14ac:dyDescent="0.35">
      <c r="A59" s="75" t="s">
        <v>65</v>
      </c>
      <c r="B59" s="89" t="s">
        <v>1633</v>
      </c>
      <c r="C59" s="90">
        <v>6975</v>
      </c>
      <c r="D59" s="75" t="s">
        <v>32</v>
      </c>
      <c r="E59" s="90" t="s">
        <v>1634</v>
      </c>
      <c r="F59" s="116">
        <v>45741</v>
      </c>
      <c r="G59" s="89" t="s">
        <v>158</v>
      </c>
      <c r="H59" s="136" t="s">
        <v>1635</v>
      </c>
      <c r="I59" s="94">
        <v>1100000</v>
      </c>
      <c r="J59" s="94">
        <v>0</v>
      </c>
      <c r="K59" s="118">
        <v>1100000</v>
      </c>
      <c r="L59" s="119" t="s">
        <v>36</v>
      </c>
      <c r="M59" s="97">
        <v>12998237</v>
      </c>
      <c r="N59" s="89"/>
      <c r="O59" s="75" t="s">
        <v>1636</v>
      </c>
      <c r="P59" s="123" t="s">
        <v>39</v>
      </c>
      <c r="Q59" s="95"/>
      <c r="R59" s="94">
        <f>+Tabla1513[[#This Row],[VALOR INICIAL DEL CONTRATO CON IVA]]+Tabla1513[[#This Row],[VALOR DE LAS ADICIONES CON IVA]]</f>
        <v>1100000</v>
      </c>
      <c r="S59" s="120">
        <f>+Tabla1513[[#This Row],[FECHA TERMINACIÓN INICIAL CONTRATO]]-Tabla1513[[#This Row],[FECHA INICIO CONTRATO]]</f>
        <v>0</v>
      </c>
      <c r="T59" s="124" t="s">
        <v>39</v>
      </c>
      <c r="U59" s="100"/>
      <c r="V59" s="92" t="s">
        <v>39</v>
      </c>
      <c r="W59" s="116">
        <v>45741</v>
      </c>
      <c r="X59" s="116">
        <v>45741</v>
      </c>
      <c r="Y59" s="116">
        <v>45741</v>
      </c>
      <c r="Z59" s="122" t="s">
        <v>181</v>
      </c>
      <c r="AA59" s="93"/>
      <c r="AB59" s="93"/>
      <c r="AC59" s="92" t="s">
        <v>1593</v>
      </c>
      <c r="AD59" s="104"/>
      <c r="AE59" s="104"/>
      <c r="AF59" s="105"/>
      <c r="AG59" s="106"/>
      <c r="AH59" s="107">
        <v>2025</v>
      </c>
      <c r="AJ59" s="75"/>
    </row>
    <row r="60" spans="1:36" ht="101.5" x14ac:dyDescent="0.35">
      <c r="A60" s="75" t="s">
        <v>65</v>
      </c>
      <c r="B60" s="89" t="s">
        <v>1582</v>
      </c>
      <c r="C60" s="90">
        <v>7009</v>
      </c>
      <c r="D60" s="75" t="s">
        <v>568</v>
      </c>
      <c r="E60" s="90" t="s">
        <v>1637</v>
      </c>
      <c r="F60" s="116">
        <v>45737</v>
      </c>
      <c r="G60" s="89" t="s">
        <v>50</v>
      </c>
      <c r="H60" s="136" t="s">
        <v>1638</v>
      </c>
      <c r="I60" s="94">
        <v>2129630</v>
      </c>
      <c r="J60" s="94">
        <v>170370</v>
      </c>
      <c r="K60" s="118">
        <v>2300000</v>
      </c>
      <c r="L60" s="119" t="s">
        <v>44</v>
      </c>
      <c r="M60" s="97">
        <v>892115006</v>
      </c>
      <c r="N60" s="89" t="s">
        <v>45</v>
      </c>
      <c r="O60" s="75" t="s">
        <v>1639</v>
      </c>
      <c r="P60" s="123" t="s">
        <v>39</v>
      </c>
      <c r="Q60" s="95"/>
      <c r="R60" s="94">
        <f>+Tabla1513[[#This Row],[VALOR INICIAL DEL CONTRATO CON IVA]]+Tabla1513[[#This Row],[VALOR DE LAS ADICIONES CON IVA]]</f>
        <v>2300000</v>
      </c>
      <c r="S60" s="120">
        <f>+Tabla1513[[#This Row],[FECHA TERMINACIÓN INICIAL CONTRATO]]-Tabla1513[[#This Row],[FECHA INICIO CONTRATO]]</f>
        <v>14</v>
      </c>
      <c r="T60" s="124" t="s">
        <v>39</v>
      </c>
      <c r="U60" s="100"/>
      <c r="V60" s="92" t="s">
        <v>39</v>
      </c>
      <c r="W60" s="116">
        <v>45737</v>
      </c>
      <c r="X60" s="116">
        <v>45751</v>
      </c>
      <c r="Y60" s="116">
        <v>45751</v>
      </c>
      <c r="Z60" s="122" t="s">
        <v>1558</v>
      </c>
      <c r="AA60" s="93"/>
      <c r="AB60" s="93"/>
      <c r="AC60" s="92" t="s">
        <v>1348</v>
      </c>
      <c r="AD60" s="104">
        <v>1</v>
      </c>
      <c r="AE60" s="104" t="s">
        <v>1640</v>
      </c>
      <c r="AF60" s="105">
        <v>2300000</v>
      </c>
      <c r="AG60" s="106"/>
      <c r="AH60" s="107">
        <v>2025</v>
      </c>
      <c r="AJ60" s="75"/>
    </row>
    <row r="61" spans="1:36" ht="43.5" x14ac:dyDescent="0.35">
      <c r="A61" s="75" t="s">
        <v>65</v>
      </c>
      <c r="B61" s="89" t="s">
        <v>1474</v>
      </c>
      <c r="C61" s="90">
        <v>7012</v>
      </c>
      <c r="D61" s="75" t="s">
        <v>568</v>
      </c>
      <c r="E61" s="90" t="s">
        <v>1641</v>
      </c>
      <c r="F61" s="116">
        <v>45734</v>
      </c>
      <c r="G61" s="89" t="s">
        <v>151</v>
      </c>
      <c r="H61" s="136" t="s">
        <v>1642</v>
      </c>
      <c r="I61" s="125">
        <v>2402900</v>
      </c>
      <c r="J61" s="94">
        <v>0</v>
      </c>
      <c r="K61" s="118">
        <v>2402900</v>
      </c>
      <c r="L61" s="119" t="s">
        <v>44</v>
      </c>
      <c r="M61" s="97">
        <v>890900943</v>
      </c>
      <c r="N61" s="89" t="s">
        <v>77</v>
      </c>
      <c r="O61" s="75" t="s">
        <v>1643</v>
      </c>
      <c r="P61" s="123" t="s">
        <v>39</v>
      </c>
      <c r="Q61" s="95">
        <v>0</v>
      </c>
      <c r="R61" s="94">
        <f>+Tabla1513[[#This Row],[VALOR INICIAL DEL CONTRATO CON IVA]]+Tabla1513[[#This Row],[VALOR DE LAS ADICIONES CON IVA]]</f>
        <v>2402900</v>
      </c>
      <c r="S61" s="120">
        <f>+Tabla1513[[#This Row],[FECHA TERMINACIÓN INICIAL CONTRATO]]-Tabla1513[[#This Row],[FECHA INICIO CONTRATO]]</f>
        <v>31</v>
      </c>
      <c r="T61" s="124" t="s">
        <v>39</v>
      </c>
      <c r="U61" s="100"/>
      <c r="V61" s="92" t="s">
        <v>39</v>
      </c>
      <c r="W61" s="116">
        <v>45734</v>
      </c>
      <c r="X61" s="116">
        <v>45765</v>
      </c>
      <c r="Y61" s="116">
        <v>45765</v>
      </c>
      <c r="Z61" s="122" t="s">
        <v>1558</v>
      </c>
      <c r="AA61" s="93"/>
      <c r="AB61" s="93"/>
      <c r="AC61" s="92" t="s">
        <v>1246</v>
      </c>
      <c r="AD61" s="104">
        <v>1</v>
      </c>
      <c r="AE61" s="104">
        <v>1</v>
      </c>
      <c r="AF61" s="105">
        <v>2402900</v>
      </c>
      <c r="AG61" s="106" t="s">
        <v>1644</v>
      </c>
      <c r="AH61" s="107">
        <v>2025</v>
      </c>
      <c r="AJ61" s="75"/>
    </row>
    <row r="62" spans="1:36" ht="101.5" x14ac:dyDescent="0.35">
      <c r="A62" s="75" t="s">
        <v>65</v>
      </c>
      <c r="B62" s="89" t="s">
        <v>475</v>
      </c>
      <c r="C62" s="90">
        <v>7010</v>
      </c>
      <c r="D62" s="75" t="s">
        <v>568</v>
      </c>
      <c r="E62" s="90" t="s">
        <v>1645</v>
      </c>
      <c r="F62" s="116">
        <v>45742</v>
      </c>
      <c r="G62" s="89" t="s">
        <v>50</v>
      </c>
      <c r="H62" s="136" t="s">
        <v>1646</v>
      </c>
      <c r="I62" s="94">
        <v>1870000</v>
      </c>
      <c r="J62" s="94">
        <v>0</v>
      </c>
      <c r="K62" s="118">
        <v>1870000</v>
      </c>
      <c r="L62" s="119" t="s">
        <v>36</v>
      </c>
      <c r="M62" s="97">
        <v>26641316</v>
      </c>
      <c r="N62" s="89"/>
      <c r="O62" s="75" t="s">
        <v>1514</v>
      </c>
      <c r="P62" s="123" t="s">
        <v>39</v>
      </c>
      <c r="Q62" s="95"/>
      <c r="R62" s="94">
        <f>+Tabla1513[[#This Row],[VALOR INICIAL DEL CONTRATO CON IVA]]+Tabla1513[[#This Row],[VALOR DE LAS ADICIONES CON IVA]]</f>
        <v>1870000</v>
      </c>
      <c r="S62" s="120">
        <f>+Tabla1513[[#This Row],[FECHA TERMINACIÓN INICIAL CONTRATO]]-Tabla1513[[#This Row],[FECHA INICIO CONTRATO]]</f>
        <v>0</v>
      </c>
      <c r="T62" s="124" t="s">
        <v>39</v>
      </c>
      <c r="U62" s="100"/>
      <c r="V62" s="92" t="s">
        <v>39</v>
      </c>
      <c r="W62" s="116">
        <v>45743</v>
      </c>
      <c r="X62" s="116">
        <v>45743</v>
      </c>
      <c r="Y62" s="116">
        <v>45743</v>
      </c>
      <c r="Z62" s="122" t="s">
        <v>181</v>
      </c>
      <c r="AA62" s="93"/>
      <c r="AB62" s="93"/>
      <c r="AC62" s="92" t="s">
        <v>1348</v>
      </c>
      <c r="AD62" s="104">
        <v>1</v>
      </c>
      <c r="AE62" s="104">
        <v>1</v>
      </c>
      <c r="AF62" s="105">
        <v>1870000</v>
      </c>
      <c r="AG62" s="106" t="s">
        <v>1647</v>
      </c>
      <c r="AH62" s="107">
        <v>2025</v>
      </c>
      <c r="AJ62" s="75"/>
    </row>
    <row r="63" spans="1:36" ht="101.5" x14ac:dyDescent="0.35">
      <c r="A63" s="75" t="s">
        <v>65</v>
      </c>
      <c r="B63" s="89" t="s">
        <v>1494</v>
      </c>
      <c r="C63" s="90">
        <v>7024</v>
      </c>
      <c r="D63" s="75" t="s">
        <v>32</v>
      </c>
      <c r="E63" s="90" t="s">
        <v>1648</v>
      </c>
      <c r="F63" s="116">
        <v>45742</v>
      </c>
      <c r="G63" s="89" t="s">
        <v>50</v>
      </c>
      <c r="H63" s="136" t="s">
        <v>1649</v>
      </c>
      <c r="I63" s="94">
        <v>10875200</v>
      </c>
      <c r="J63" s="94">
        <v>884800</v>
      </c>
      <c r="K63" s="118">
        <v>11760000</v>
      </c>
      <c r="L63" s="119" t="s">
        <v>44</v>
      </c>
      <c r="M63" s="97">
        <v>901674082</v>
      </c>
      <c r="N63" s="89" t="s">
        <v>96</v>
      </c>
      <c r="O63" s="75" t="s">
        <v>1650</v>
      </c>
      <c r="P63" s="123" t="s">
        <v>39</v>
      </c>
      <c r="Q63" s="95"/>
      <c r="R63" s="94">
        <f>+Tabla1513[[#This Row],[VALOR INICIAL DEL CONTRATO CON IVA]]+Tabla1513[[#This Row],[VALOR DE LAS ADICIONES CON IVA]]</f>
        <v>11760000</v>
      </c>
      <c r="S63" s="120">
        <f>+Tabla1513[[#This Row],[FECHA TERMINACIÓN INICIAL CONTRATO]]-Tabla1513[[#This Row],[FECHA INICIO CONTRATO]]</f>
        <v>0</v>
      </c>
      <c r="T63" s="124" t="s">
        <v>39</v>
      </c>
      <c r="U63" s="100"/>
      <c r="V63" s="92" t="s">
        <v>39</v>
      </c>
      <c r="W63" s="116">
        <v>45743</v>
      </c>
      <c r="X63" s="116">
        <v>45743</v>
      </c>
      <c r="Y63" s="116">
        <v>45743</v>
      </c>
      <c r="Z63" s="122" t="s">
        <v>40</v>
      </c>
      <c r="AA63" s="93"/>
      <c r="AB63" s="93"/>
      <c r="AC63" s="92" t="s">
        <v>1348</v>
      </c>
      <c r="AD63" s="104">
        <v>0.99870000000000003</v>
      </c>
      <c r="AE63" s="104">
        <v>1</v>
      </c>
      <c r="AF63" s="105">
        <v>11745216</v>
      </c>
      <c r="AG63" s="106" t="s">
        <v>1651</v>
      </c>
      <c r="AH63" s="107">
        <v>2025</v>
      </c>
      <c r="AJ63" s="75"/>
    </row>
    <row r="64" spans="1:36" ht="101.5" x14ac:dyDescent="0.35">
      <c r="A64" s="75" t="s">
        <v>65</v>
      </c>
      <c r="B64" s="89" t="s">
        <v>1450</v>
      </c>
      <c r="C64" s="90">
        <v>7025</v>
      </c>
      <c r="D64" s="75" t="s">
        <v>568</v>
      </c>
      <c r="E64" s="90" t="s">
        <v>1652</v>
      </c>
      <c r="F64" s="116">
        <v>45742</v>
      </c>
      <c r="G64" s="89" t="s">
        <v>50</v>
      </c>
      <c r="H64" s="136" t="s">
        <v>1653</v>
      </c>
      <c r="I64" s="94">
        <v>4828704</v>
      </c>
      <c r="J64" s="94">
        <v>386296</v>
      </c>
      <c r="K64" s="118">
        <v>5215000</v>
      </c>
      <c r="L64" s="119" t="s">
        <v>44</v>
      </c>
      <c r="M64" s="97">
        <v>901797146</v>
      </c>
      <c r="N64" s="89" t="s">
        <v>45</v>
      </c>
      <c r="O64" s="75" t="s">
        <v>1654</v>
      </c>
      <c r="P64" s="123" t="s">
        <v>39</v>
      </c>
      <c r="Q64" s="95"/>
      <c r="R64" s="94">
        <f>+Tabla1513[[#This Row],[VALOR INICIAL DEL CONTRATO CON IVA]]+Tabla1513[[#This Row],[VALOR DE LAS ADICIONES CON IVA]]</f>
        <v>5215000</v>
      </c>
      <c r="S64" s="120">
        <f>+Tabla1513[[#This Row],[FECHA TERMINACIÓN INICIAL CONTRATO]]-Tabla1513[[#This Row],[FECHA INICIO CONTRATO]]</f>
        <v>0</v>
      </c>
      <c r="T64" s="124" t="s">
        <v>39</v>
      </c>
      <c r="U64" s="100"/>
      <c r="V64" s="92" t="s">
        <v>39</v>
      </c>
      <c r="W64" s="116">
        <v>45742</v>
      </c>
      <c r="X64" s="116">
        <v>45742</v>
      </c>
      <c r="Y64" s="116">
        <v>45742</v>
      </c>
      <c r="Z64" s="122" t="s">
        <v>40</v>
      </c>
      <c r="AA64" s="93"/>
      <c r="AB64" s="93"/>
      <c r="AC64" s="92" t="s">
        <v>1348</v>
      </c>
      <c r="AD64" s="104"/>
      <c r="AE64" s="168"/>
      <c r="AF64" s="105"/>
      <c r="AG64" s="169" t="s">
        <v>1655</v>
      </c>
      <c r="AH64" s="107">
        <v>2025</v>
      </c>
      <c r="AJ64" s="75"/>
    </row>
    <row r="65" spans="1:36" ht="101.5" x14ac:dyDescent="0.35">
      <c r="A65" s="75" t="s">
        <v>65</v>
      </c>
      <c r="B65" s="89" t="s">
        <v>1465</v>
      </c>
      <c r="C65" s="90">
        <v>7029</v>
      </c>
      <c r="D65" s="75" t="s">
        <v>32</v>
      </c>
      <c r="E65" s="90" t="s">
        <v>1656</v>
      </c>
      <c r="F65" s="116">
        <v>45741</v>
      </c>
      <c r="G65" s="89" t="s">
        <v>50</v>
      </c>
      <c r="H65" s="136" t="s">
        <v>1657</v>
      </c>
      <c r="I65" s="94">
        <v>10480400</v>
      </c>
      <c r="J65" s="94">
        <v>838432</v>
      </c>
      <c r="K65" s="118">
        <v>11318832</v>
      </c>
      <c r="L65" s="119" t="s">
        <v>36</v>
      </c>
      <c r="M65" s="97">
        <v>1152446717</v>
      </c>
      <c r="N65" s="89"/>
      <c r="O65" s="75" t="s">
        <v>1658</v>
      </c>
      <c r="P65" s="123" t="s">
        <v>39</v>
      </c>
      <c r="Q65" s="95"/>
      <c r="R65" s="94">
        <f>+Tabla1513[[#This Row],[VALOR INICIAL DEL CONTRATO CON IVA]]+Tabla1513[[#This Row],[VALOR DE LAS ADICIONES CON IVA]]</f>
        <v>11318832</v>
      </c>
      <c r="S65" s="120">
        <f>+Tabla1513[[#This Row],[FECHA TERMINACIÓN INICIAL CONTRATO]]-Tabla1513[[#This Row],[FECHA INICIO CONTRATO]]</f>
        <v>0</v>
      </c>
      <c r="T65" s="124" t="s">
        <v>39</v>
      </c>
      <c r="U65" s="100"/>
      <c r="V65" s="92" t="s">
        <v>39</v>
      </c>
      <c r="W65" s="116">
        <v>45743</v>
      </c>
      <c r="X65" s="116">
        <v>45743</v>
      </c>
      <c r="Y65" s="116">
        <v>45743</v>
      </c>
      <c r="Z65" s="122" t="s">
        <v>40</v>
      </c>
      <c r="AA65" s="93"/>
      <c r="AB65" s="93"/>
      <c r="AC65" s="92" t="s">
        <v>1348</v>
      </c>
      <c r="AD65" s="104">
        <v>1</v>
      </c>
      <c r="AE65" s="104">
        <v>1</v>
      </c>
      <c r="AF65" s="105">
        <v>10480400</v>
      </c>
      <c r="AG65" s="106" t="s">
        <v>1659</v>
      </c>
      <c r="AH65" s="107">
        <v>2025</v>
      </c>
      <c r="AJ65" s="75"/>
    </row>
    <row r="66" spans="1:36" ht="101.5" x14ac:dyDescent="0.35">
      <c r="A66" s="75" t="s">
        <v>65</v>
      </c>
      <c r="B66" s="89" t="s">
        <v>1489</v>
      </c>
      <c r="C66" s="90">
        <v>7014</v>
      </c>
      <c r="D66" s="75" t="s">
        <v>568</v>
      </c>
      <c r="E66" s="90" t="s">
        <v>1660</v>
      </c>
      <c r="F66" s="116">
        <v>45743</v>
      </c>
      <c r="G66" s="89" t="s">
        <v>50</v>
      </c>
      <c r="H66" s="136" t="s">
        <v>1661</v>
      </c>
      <c r="I66" s="94">
        <v>4496832</v>
      </c>
      <c r="J66" s="94">
        <v>498402</v>
      </c>
      <c r="K66" s="118">
        <v>4995234</v>
      </c>
      <c r="L66" s="119" t="s">
        <v>44</v>
      </c>
      <c r="M66" s="97">
        <v>901868787</v>
      </c>
      <c r="N66" s="89" t="s">
        <v>77</v>
      </c>
      <c r="O66" s="75" t="s">
        <v>1662</v>
      </c>
      <c r="P66" s="123" t="s">
        <v>39</v>
      </c>
      <c r="Q66" s="95"/>
      <c r="R66" s="94">
        <f>+Tabla1513[[#This Row],[VALOR INICIAL DEL CONTRATO CON IVA]]+Tabla1513[[#This Row],[VALOR DE LAS ADICIONES CON IVA]]</f>
        <v>4995234</v>
      </c>
      <c r="S66" s="120">
        <f>+Tabla1513[[#This Row],[FECHA TERMINACIÓN INICIAL CONTRATO]]-Tabla1513[[#This Row],[FECHA INICIO CONTRATO]]</f>
        <v>0</v>
      </c>
      <c r="T66" s="124" t="s">
        <v>39</v>
      </c>
      <c r="U66" s="100"/>
      <c r="V66" s="92" t="s">
        <v>39</v>
      </c>
      <c r="W66" s="116">
        <v>45744</v>
      </c>
      <c r="X66" s="116">
        <v>45744</v>
      </c>
      <c r="Y66" s="116">
        <v>45744</v>
      </c>
      <c r="Z66" s="122" t="s">
        <v>40</v>
      </c>
      <c r="AA66" s="93"/>
      <c r="AB66" s="93"/>
      <c r="AC66" s="92" t="s">
        <v>1348</v>
      </c>
      <c r="AD66" s="104">
        <v>1</v>
      </c>
      <c r="AE66" s="104">
        <v>1</v>
      </c>
      <c r="AF66" s="105">
        <v>4856578</v>
      </c>
      <c r="AG66" s="106" t="s">
        <v>1663</v>
      </c>
      <c r="AH66" s="107">
        <v>2025</v>
      </c>
      <c r="AJ66" s="75"/>
    </row>
    <row r="67" spans="1:36" ht="101.5" x14ac:dyDescent="0.35">
      <c r="A67" s="75" t="s">
        <v>65</v>
      </c>
      <c r="B67" s="89" t="s">
        <v>1504</v>
      </c>
      <c r="C67" s="90">
        <v>7032</v>
      </c>
      <c r="D67" s="75" t="s">
        <v>568</v>
      </c>
      <c r="E67" s="90" t="s">
        <v>1664</v>
      </c>
      <c r="F67" s="116">
        <v>45742</v>
      </c>
      <c r="G67" s="89" t="s">
        <v>50</v>
      </c>
      <c r="H67" s="136" t="s">
        <v>1665</v>
      </c>
      <c r="I67" s="94">
        <v>4760231</v>
      </c>
      <c r="J67" s="94">
        <v>380819</v>
      </c>
      <c r="K67" s="118">
        <v>5141050</v>
      </c>
      <c r="L67" s="119" t="s">
        <v>44</v>
      </c>
      <c r="M67" s="97">
        <v>901292627</v>
      </c>
      <c r="N67" s="89" t="s">
        <v>99</v>
      </c>
      <c r="O67" s="75" t="s">
        <v>1666</v>
      </c>
      <c r="P67" s="123" t="s">
        <v>39</v>
      </c>
      <c r="Q67" s="95"/>
      <c r="R67" s="94">
        <f>+Tabla1513[[#This Row],[VALOR INICIAL DEL CONTRATO CON IVA]]+Tabla1513[[#This Row],[VALOR DE LAS ADICIONES CON IVA]]</f>
        <v>5141050</v>
      </c>
      <c r="S67" s="120">
        <f>+Tabla1513[[#This Row],[FECHA TERMINACIÓN INICIAL CONTRATO]]-Tabla1513[[#This Row],[FECHA INICIO CONTRATO]]</f>
        <v>0</v>
      </c>
      <c r="T67" s="124" t="s">
        <v>39</v>
      </c>
      <c r="U67" s="100"/>
      <c r="V67" s="92" t="s">
        <v>39</v>
      </c>
      <c r="W67" s="116">
        <v>45743</v>
      </c>
      <c r="X67" s="116">
        <v>45743</v>
      </c>
      <c r="Y67" s="116">
        <v>45743</v>
      </c>
      <c r="Z67" s="122" t="s">
        <v>40</v>
      </c>
      <c r="AA67" s="93"/>
      <c r="AB67" s="93"/>
      <c r="AC67" s="92" t="s">
        <v>1348</v>
      </c>
      <c r="AD67" s="104"/>
      <c r="AE67" s="104"/>
      <c r="AF67" s="105"/>
      <c r="AG67" s="169" t="s">
        <v>1667</v>
      </c>
      <c r="AH67" s="107">
        <v>2025</v>
      </c>
      <c r="AJ67" s="75"/>
    </row>
    <row r="68" spans="1:36" ht="43.5" x14ac:dyDescent="0.35">
      <c r="A68" s="75" t="s">
        <v>65</v>
      </c>
      <c r="B68" s="89" t="s">
        <v>1494</v>
      </c>
      <c r="C68" s="90">
        <v>7039</v>
      </c>
      <c r="D68" s="75" t="s">
        <v>32</v>
      </c>
      <c r="E68" s="90" t="s">
        <v>1668</v>
      </c>
      <c r="F68" s="116">
        <v>45743</v>
      </c>
      <c r="G68" s="89" t="s">
        <v>158</v>
      </c>
      <c r="H68" s="136" t="s">
        <v>1669</v>
      </c>
      <c r="I68" s="94">
        <v>5970300</v>
      </c>
      <c r="J68" s="94">
        <v>1134357</v>
      </c>
      <c r="K68" s="118">
        <v>7104657</v>
      </c>
      <c r="L68" s="119" t="s">
        <v>44</v>
      </c>
      <c r="M68" s="97">
        <v>900250120</v>
      </c>
      <c r="N68" s="89" t="s">
        <v>146</v>
      </c>
      <c r="O68" s="75" t="s">
        <v>1670</v>
      </c>
      <c r="P68" s="123" t="s">
        <v>39</v>
      </c>
      <c r="Q68" s="95"/>
      <c r="R68" s="94">
        <f>+Tabla1513[[#This Row],[VALOR INICIAL DEL CONTRATO CON IVA]]+Tabla1513[[#This Row],[VALOR DE LAS ADICIONES CON IVA]]</f>
        <v>7104657</v>
      </c>
      <c r="S68" s="120"/>
      <c r="T68" s="124" t="s">
        <v>39</v>
      </c>
      <c r="U68" s="100"/>
      <c r="V68" s="92"/>
      <c r="W68" s="116">
        <v>45743</v>
      </c>
      <c r="X68" s="116">
        <v>46022</v>
      </c>
      <c r="Y68" s="116">
        <v>46022</v>
      </c>
      <c r="Z68" s="122" t="s">
        <v>40</v>
      </c>
      <c r="AA68" s="93"/>
      <c r="AB68" s="93"/>
      <c r="AC68" s="92" t="s">
        <v>1366</v>
      </c>
      <c r="AD68" s="104"/>
      <c r="AE68" s="104"/>
      <c r="AF68" s="105"/>
      <c r="AG68" s="106"/>
      <c r="AH68" s="107">
        <v>2025</v>
      </c>
      <c r="AJ68" s="75"/>
    </row>
    <row r="69" spans="1:36" ht="101.5" x14ac:dyDescent="0.35">
      <c r="A69" s="75" t="s">
        <v>65</v>
      </c>
      <c r="B69" s="75" t="s">
        <v>1437</v>
      </c>
      <c r="C69" s="90">
        <v>7040</v>
      </c>
      <c r="D69" s="75" t="s">
        <v>568</v>
      </c>
      <c r="E69" s="90" t="s">
        <v>1671</v>
      </c>
      <c r="F69" s="116">
        <v>45743</v>
      </c>
      <c r="G69" s="89" t="s">
        <v>50</v>
      </c>
      <c r="H69" s="136" t="s">
        <v>1672</v>
      </c>
      <c r="I69" s="94">
        <v>4500000</v>
      </c>
      <c r="J69" s="94">
        <v>360000</v>
      </c>
      <c r="K69" s="118">
        <v>4860000</v>
      </c>
      <c r="L69" s="119" t="s">
        <v>36</v>
      </c>
      <c r="M69" s="97">
        <v>93397820</v>
      </c>
      <c r="N69" s="89"/>
      <c r="O69" s="75" t="s">
        <v>1673</v>
      </c>
      <c r="P69" s="123" t="s">
        <v>39</v>
      </c>
      <c r="Q69" s="95"/>
      <c r="R69" s="94">
        <f>+Tabla1513[[#This Row],[VALOR INICIAL DEL CONTRATO CON IVA]]+Tabla1513[[#This Row],[VALOR DE LAS ADICIONES CON IVA]]</f>
        <v>4860000</v>
      </c>
      <c r="S69" s="120">
        <f>+Tabla1513[[#This Row],[FECHA TERMINACIÓN INICIAL CONTRATO]]-Tabla1513[[#This Row],[FECHA INICIO CONTRATO]]</f>
        <v>0</v>
      </c>
      <c r="T69" s="124" t="s">
        <v>39</v>
      </c>
      <c r="U69" s="100"/>
      <c r="V69" s="92" t="s">
        <v>39</v>
      </c>
      <c r="W69" s="116">
        <v>45743</v>
      </c>
      <c r="X69" s="116">
        <v>45743</v>
      </c>
      <c r="Y69" s="116">
        <v>45743</v>
      </c>
      <c r="Z69" s="122" t="s">
        <v>40</v>
      </c>
      <c r="AA69" s="93"/>
      <c r="AB69" s="93"/>
      <c r="AC69" s="92" t="s">
        <v>1348</v>
      </c>
      <c r="AD69" s="104">
        <v>1</v>
      </c>
      <c r="AE69" s="104">
        <v>1</v>
      </c>
      <c r="AF69" s="105">
        <v>4860000</v>
      </c>
      <c r="AG69" s="106" t="s">
        <v>1674</v>
      </c>
      <c r="AH69" s="107">
        <v>2025</v>
      </c>
      <c r="AJ69" s="75"/>
    </row>
    <row r="70" spans="1:36" ht="87" x14ac:dyDescent="0.35">
      <c r="A70" s="75" t="s">
        <v>65</v>
      </c>
      <c r="B70" s="89" t="s">
        <v>1546</v>
      </c>
      <c r="C70" s="90">
        <v>6997</v>
      </c>
      <c r="D70" s="75" t="s">
        <v>32</v>
      </c>
      <c r="E70" s="90" t="s">
        <v>1675</v>
      </c>
      <c r="F70" s="116">
        <v>45743</v>
      </c>
      <c r="G70" s="89" t="s">
        <v>158</v>
      </c>
      <c r="H70" s="136" t="s">
        <v>1676</v>
      </c>
      <c r="I70" s="94">
        <v>6033613</v>
      </c>
      <c r="J70" s="94">
        <v>1146387</v>
      </c>
      <c r="K70" s="118">
        <v>7180000</v>
      </c>
      <c r="L70" s="119" t="s">
        <v>44</v>
      </c>
      <c r="M70" s="97">
        <v>900237753</v>
      </c>
      <c r="N70" s="89" t="s">
        <v>73</v>
      </c>
      <c r="O70" s="75" t="s">
        <v>1677</v>
      </c>
      <c r="P70" s="123" t="s">
        <v>39</v>
      </c>
      <c r="Q70" s="95"/>
      <c r="R70" s="94">
        <f>+Tabla1513[[#This Row],[VALOR INICIAL DEL CONTRATO CON IVA]]+Tabla1513[[#This Row],[VALOR DE LAS ADICIONES CON IVA]]</f>
        <v>7180000</v>
      </c>
      <c r="S70" s="120">
        <f>+Tabla1513[[#This Row],[FECHA TERMINACIÓN INICIAL CONTRATO]]-Tabla1513[[#This Row],[FECHA INICIO CONTRATO]]</f>
        <v>264</v>
      </c>
      <c r="T70" s="124" t="s">
        <v>39</v>
      </c>
      <c r="U70" s="100"/>
      <c r="V70" s="92" t="s">
        <v>39</v>
      </c>
      <c r="W70" s="116">
        <v>45757</v>
      </c>
      <c r="X70" s="116">
        <v>46021</v>
      </c>
      <c r="Y70" s="116">
        <v>46021</v>
      </c>
      <c r="Z70" s="122" t="s">
        <v>40</v>
      </c>
      <c r="AA70" s="93"/>
      <c r="AB70" s="93"/>
      <c r="AC70" s="92" t="s">
        <v>1678</v>
      </c>
      <c r="AD70" s="104">
        <v>0.11</v>
      </c>
      <c r="AE70" s="104">
        <v>0.11</v>
      </c>
      <c r="AF70" s="105">
        <v>620225</v>
      </c>
      <c r="AG70" s="106"/>
      <c r="AH70" s="107">
        <v>2025</v>
      </c>
      <c r="AJ70" s="75"/>
    </row>
    <row r="71" spans="1:36" ht="101.5" x14ac:dyDescent="0.35">
      <c r="A71" s="75" t="s">
        <v>65</v>
      </c>
      <c r="B71" s="89" t="s">
        <v>1499</v>
      </c>
      <c r="C71" s="90">
        <v>7041</v>
      </c>
      <c r="D71" s="75" t="s">
        <v>568</v>
      </c>
      <c r="E71" s="90" t="s">
        <v>1679</v>
      </c>
      <c r="F71" s="116">
        <v>45743</v>
      </c>
      <c r="G71" s="89" t="s">
        <v>50</v>
      </c>
      <c r="H71" s="136" t="s">
        <v>1680</v>
      </c>
      <c r="I71" s="94">
        <v>1264000</v>
      </c>
      <c r="J71" s="94">
        <v>144400</v>
      </c>
      <c r="K71" s="118">
        <v>1408400</v>
      </c>
      <c r="L71" s="119" t="s">
        <v>44</v>
      </c>
      <c r="M71" s="97">
        <v>901150183</v>
      </c>
      <c r="N71" s="89" t="s">
        <v>73</v>
      </c>
      <c r="O71" s="75" t="s">
        <v>1681</v>
      </c>
      <c r="P71" s="123" t="s">
        <v>39</v>
      </c>
      <c r="Q71" s="95"/>
      <c r="R71" s="94">
        <f>+Tabla1513[[#This Row],[VALOR INICIAL DEL CONTRATO CON IVA]]+Tabla1513[[#This Row],[VALOR DE LAS ADICIONES CON IVA]]</f>
        <v>1408400</v>
      </c>
      <c r="S71" s="120">
        <f>+Tabla1513[[#This Row],[FECHA TERMINACIÓN INICIAL CONTRATO]]-Tabla1513[[#This Row],[FECHA INICIO CONTRATO]]</f>
        <v>0</v>
      </c>
      <c r="T71" s="124" t="s">
        <v>39</v>
      </c>
      <c r="U71" s="100"/>
      <c r="V71" s="92" t="s">
        <v>39</v>
      </c>
      <c r="W71" s="116">
        <v>45743</v>
      </c>
      <c r="X71" s="116">
        <v>45743</v>
      </c>
      <c r="Y71" s="116">
        <v>45743</v>
      </c>
      <c r="Z71" s="122" t="s">
        <v>40</v>
      </c>
      <c r="AA71" s="93"/>
      <c r="AB71" s="93"/>
      <c r="AC71" s="92" t="s">
        <v>1348</v>
      </c>
      <c r="AD71" s="104">
        <v>1</v>
      </c>
      <c r="AE71" s="104">
        <v>1</v>
      </c>
      <c r="AF71" s="105">
        <v>1408400</v>
      </c>
      <c r="AG71" s="106" t="s">
        <v>1682</v>
      </c>
      <c r="AH71" s="107">
        <v>2025</v>
      </c>
      <c r="AJ71" s="75"/>
    </row>
    <row r="72" spans="1:36" ht="101.5" x14ac:dyDescent="0.35">
      <c r="A72" s="75" t="s">
        <v>65</v>
      </c>
      <c r="B72" s="89" t="s">
        <v>1461</v>
      </c>
      <c r="C72" s="90">
        <v>7027</v>
      </c>
      <c r="D72" s="75" t="s">
        <v>568</v>
      </c>
      <c r="E72" s="90" t="s">
        <v>1683</v>
      </c>
      <c r="F72" s="116">
        <v>45743</v>
      </c>
      <c r="G72" s="89" t="s">
        <v>50</v>
      </c>
      <c r="H72" s="136" t="s">
        <v>1684</v>
      </c>
      <c r="I72" s="94">
        <v>5714623</v>
      </c>
      <c r="J72" s="94">
        <v>496697</v>
      </c>
      <c r="K72" s="118">
        <v>6211320</v>
      </c>
      <c r="L72" s="119" t="s">
        <v>44</v>
      </c>
      <c r="M72" s="97">
        <v>900594137</v>
      </c>
      <c r="N72" s="89" t="s">
        <v>160</v>
      </c>
      <c r="O72" s="75" t="s">
        <v>1685</v>
      </c>
      <c r="P72" s="123" t="s">
        <v>39</v>
      </c>
      <c r="Q72" s="95"/>
      <c r="R72" s="94">
        <f>+Tabla1513[[#This Row],[VALOR INICIAL DEL CONTRATO CON IVA]]+Tabla1513[[#This Row],[VALOR DE LAS ADICIONES CON IVA]]</f>
        <v>6211320</v>
      </c>
      <c r="S72" s="120">
        <f>+Tabla1513[[#This Row],[FECHA TERMINACIÓN INICIAL CONTRATO]]-Tabla1513[[#This Row],[FECHA INICIO CONTRATO]]</f>
        <v>8</v>
      </c>
      <c r="T72" s="124" t="s">
        <v>39</v>
      </c>
      <c r="U72" s="100"/>
      <c r="V72" s="92" t="s">
        <v>39</v>
      </c>
      <c r="W72" s="116">
        <v>45743</v>
      </c>
      <c r="X72" s="116">
        <v>45751</v>
      </c>
      <c r="Y72" s="116">
        <v>45751</v>
      </c>
      <c r="Z72" s="122" t="s">
        <v>40</v>
      </c>
      <c r="AA72" s="93"/>
      <c r="AB72" s="93"/>
      <c r="AC72" s="92" t="s">
        <v>1348</v>
      </c>
      <c r="AD72" s="104">
        <v>1</v>
      </c>
      <c r="AE72" s="104">
        <v>1</v>
      </c>
      <c r="AF72" s="105">
        <v>6211320</v>
      </c>
      <c r="AG72" s="106" t="s">
        <v>1686</v>
      </c>
      <c r="AH72" s="107">
        <v>2025</v>
      </c>
      <c r="AJ72" s="75"/>
    </row>
    <row r="73" spans="1:36" ht="101.5" x14ac:dyDescent="0.35">
      <c r="A73" s="75" t="s">
        <v>65</v>
      </c>
      <c r="B73" s="89" t="s">
        <v>1508</v>
      </c>
      <c r="C73" s="90">
        <v>7022</v>
      </c>
      <c r="D73" s="75" t="s">
        <v>32</v>
      </c>
      <c r="E73" s="90" t="s">
        <v>1687</v>
      </c>
      <c r="F73" s="116">
        <v>45743</v>
      </c>
      <c r="G73" s="89" t="s">
        <v>50</v>
      </c>
      <c r="H73" s="136" t="s">
        <v>1688</v>
      </c>
      <c r="I73" s="94">
        <v>1200000</v>
      </c>
      <c r="J73" s="94">
        <v>96000</v>
      </c>
      <c r="K73" s="118">
        <v>1296000</v>
      </c>
      <c r="L73" s="119" t="s">
        <v>44</v>
      </c>
      <c r="M73" s="97">
        <v>901010849</v>
      </c>
      <c r="N73" s="89" t="s">
        <v>89</v>
      </c>
      <c r="O73" s="75" t="s">
        <v>1689</v>
      </c>
      <c r="P73" s="123" t="s">
        <v>39</v>
      </c>
      <c r="Q73" s="95"/>
      <c r="R73" s="94">
        <f>+Tabla1513[[#This Row],[VALOR INICIAL DEL CONTRATO CON IVA]]+Tabla1513[[#This Row],[VALOR DE LAS ADICIONES CON IVA]]</f>
        <v>1296000</v>
      </c>
      <c r="S73" s="120">
        <f>+Tabla1513[[#This Row],[FECHA TERMINACIÓN INICIAL CONTRATO]]-Tabla1513[[#This Row],[FECHA INICIO CONTRATO]]</f>
        <v>7</v>
      </c>
      <c r="T73" s="124" t="s">
        <v>39</v>
      </c>
      <c r="U73" s="100"/>
      <c r="V73" s="92" t="s">
        <v>39</v>
      </c>
      <c r="W73" s="116">
        <v>45743</v>
      </c>
      <c r="X73" s="116">
        <v>45750</v>
      </c>
      <c r="Y73" s="116">
        <v>45750</v>
      </c>
      <c r="Z73" s="122" t="s">
        <v>1558</v>
      </c>
      <c r="AA73" s="93"/>
      <c r="AB73" s="93"/>
      <c r="AC73" s="92" t="s">
        <v>1348</v>
      </c>
      <c r="AD73" s="104">
        <v>1</v>
      </c>
      <c r="AE73" s="104">
        <v>1</v>
      </c>
      <c r="AF73" s="105">
        <v>1296000</v>
      </c>
      <c r="AG73" s="106"/>
      <c r="AH73" s="107">
        <v>2025</v>
      </c>
      <c r="AJ73" s="75"/>
    </row>
    <row r="74" spans="1:36" ht="101.5" x14ac:dyDescent="0.35">
      <c r="A74" s="75" t="s">
        <v>65</v>
      </c>
      <c r="B74" s="89" t="s">
        <v>1454</v>
      </c>
      <c r="C74" s="90">
        <v>7016</v>
      </c>
      <c r="D74" s="75" t="s">
        <v>32</v>
      </c>
      <c r="E74" s="90" t="s">
        <v>1690</v>
      </c>
      <c r="F74" s="116">
        <v>45742</v>
      </c>
      <c r="G74" s="89" t="s">
        <v>50</v>
      </c>
      <c r="H74" s="136" t="s">
        <v>1691</v>
      </c>
      <c r="I74" s="94">
        <v>3472493</v>
      </c>
      <c r="J74" s="94">
        <v>512090</v>
      </c>
      <c r="K74" s="118">
        <v>3984583</v>
      </c>
      <c r="L74" s="119" t="s">
        <v>44</v>
      </c>
      <c r="M74" s="97">
        <v>900569385</v>
      </c>
      <c r="N74" s="89" t="s">
        <v>99</v>
      </c>
      <c r="O74" s="75" t="s">
        <v>1692</v>
      </c>
      <c r="P74" s="123" t="s">
        <v>39</v>
      </c>
      <c r="Q74" s="95"/>
      <c r="R74" s="94">
        <f>+Tabla1513[[#This Row],[VALOR INICIAL DEL CONTRATO CON IVA]]+Tabla1513[[#This Row],[VALOR DE LAS ADICIONES CON IVA]]</f>
        <v>3984583</v>
      </c>
      <c r="S74" s="120">
        <f>+Tabla1513[[#This Row],[FECHA TERMINACIÓN INICIAL CONTRATO]]-Tabla1513[[#This Row],[FECHA INICIO CONTRATO]]</f>
        <v>5</v>
      </c>
      <c r="T74" s="124" t="s">
        <v>39</v>
      </c>
      <c r="U74" s="100"/>
      <c r="V74" s="92" t="s">
        <v>39</v>
      </c>
      <c r="W74" s="116">
        <v>45742</v>
      </c>
      <c r="X74" s="116">
        <v>45747</v>
      </c>
      <c r="Y74" s="116">
        <v>45747</v>
      </c>
      <c r="Z74" s="122" t="s">
        <v>40</v>
      </c>
      <c r="AA74" s="93"/>
      <c r="AB74" s="93"/>
      <c r="AC74" s="92" t="s">
        <v>1348</v>
      </c>
      <c r="AD74" s="104">
        <v>1</v>
      </c>
      <c r="AE74" s="104">
        <v>1</v>
      </c>
      <c r="AF74" s="105">
        <v>3957847.92</v>
      </c>
      <c r="AG74" s="106"/>
      <c r="AH74" s="107">
        <v>2025</v>
      </c>
      <c r="AJ74" s="75"/>
    </row>
    <row r="75" spans="1:36" ht="101.5" x14ac:dyDescent="0.35">
      <c r="A75" s="75" t="s">
        <v>65</v>
      </c>
      <c r="B75" s="89" t="s">
        <v>1693</v>
      </c>
      <c r="C75" s="90">
        <v>7036</v>
      </c>
      <c r="D75" s="75" t="s">
        <v>568</v>
      </c>
      <c r="E75" s="90" t="s">
        <v>1694</v>
      </c>
      <c r="F75" s="116">
        <v>45742</v>
      </c>
      <c r="G75" s="89" t="s">
        <v>50</v>
      </c>
      <c r="H75" s="136" t="s">
        <v>1695</v>
      </c>
      <c r="I75" s="94">
        <v>4053972</v>
      </c>
      <c r="J75" s="94">
        <v>582594</v>
      </c>
      <c r="K75" s="118">
        <v>4636566</v>
      </c>
      <c r="L75" s="119" t="s">
        <v>44</v>
      </c>
      <c r="M75" s="97">
        <v>901053218</v>
      </c>
      <c r="N75" s="89" t="s">
        <v>96</v>
      </c>
      <c r="O75" s="75" t="s">
        <v>1696</v>
      </c>
      <c r="P75" s="123" t="s">
        <v>39</v>
      </c>
      <c r="Q75" s="95"/>
      <c r="R75" s="94">
        <f>+Tabla1513[[#This Row],[VALOR INICIAL DEL CONTRATO CON IVA]]+Tabla1513[[#This Row],[VALOR DE LAS ADICIONES CON IVA]]</f>
        <v>4636566</v>
      </c>
      <c r="S75" s="120">
        <f>+Tabla1513[[#This Row],[FECHA TERMINACIÓN INICIAL CONTRATO]]-Tabla1513[[#This Row],[FECHA INICIO CONTRATO]]</f>
        <v>0</v>
      </c>
      <c r="T75" s="124" t="s">
        <v>39</v>
      </c>
      <c r="U75" s="100"/>
      <c r="V75" s="92" t="s">
        <v>39</v>
      </c>
      <c r="W75" s="116">
        <v>45743</v>
      </c>
      <c r="X75" s="116">
        <v>45743</v>
      </c>
      <c r="Y75" s="116">
        <v>45743</v>
      </c>
      <c r="Z75" s="122" t="s">
        <v>40</v>
      </c>
      <c r="AA75" s="93"/>
      <c r="AB75" s="93"/>
      <c r="AC75" s="92" t="s">
        <v>1348</v>
      </c>
      <c r="AD75" s="104">
        <v>1</v>
      </c>
      <c r="AE75" s="104">
        <v>1</v>
      </c>
      <c r="AF75" s="105"/>
      <c r="AG75" s="169" t="s">
        <v>1697</v>
      </c>
      <c r="AH75" s="107">
        <v>2025</v>
      </c>
      <c r="AJ75" s="75"/>
    </row>
    <row r="76" spans="1:36" ht="101.5" x14ac:dyDescent="0.35">
      <c r="A76" s="75" t="s">
        <v>65</v>
      </c>
      <c r="B76" s="89" t="s">
        <v>1441</v>
      </c>
      <c r="C76" s="90">
        <v>7037</v>
      </c>
      <c r="D76" s="75" t="s">
        <v>568</v>
      </c>
      <c r="E76" s="90" t="s">
        <v>1698</v>
      </c>
      <c r="F76" s="116">
        <v>45742</v>
      </c>
      <c r="G76" s="89" t="s">
        <v>50</v>
      </c>
      <c r="H76" s="136" t="s">
        <v>1699</v>
      </c>
      <c r="I76" s="94">
        <v>4065278</v>
      </c>
      <c r="J76" s="94">
        <v>325222</v>
      </c>
      <c r="K76" s="118">
        <v>4390500</v>
      </c>
      <c r="L76" s="119" t="s">
        <v>36</v>
      </c>
      <c r="M76" s="97">
        <v>50929989</v>
      </c>
      <c r="N76" s="89"/>
      <c r="O76" s="75" t="s">
        <v>1700</v>
      </c>
      <c r="P76" s="123" t="s">
        <v>39</v>
      </c>
      <c r="Q76" s="95"/>
      <c r="R76" s="94">
        <f>+Tabla1513[[#This Row],[VALOR INICIAL DEL CONTRATO CON IVA]]+Tabla1513[[#This Row],[VALOR DE LAS ADICIONES CON IVA]]</f>
        <v>4390500</v>
      </c>
      <c r="S76" s="120">
        <f>+Tabla1513[[#This Row],[FECHA TERMINACIÓN INICIAL CONTRATO]]-Tabla1513[[#This Row],[FECHA INICIO CONTRATO]]</f>
        <v>0</v>
      </c>
      <c r="T76" s="124" t="s">
        <v>39</v>
      </c>
      <c r="U76" s="100"/>
      <c r="V76" s="92" t="s">
        <v>39</v>
      </c>
      <c r="W76" s="116">
        <v>45742</v>
      </c>
      <c r="X76" s="116">
        <v>45742</v>
      </c>
      <c r="Y76" s="116">
        <v>45742</v>
      </c>
      <c r="Z76" s="122" t="s">
        <v>40</v>
      </c>
      <c r="AA76" s="93"/>
      <c r="AB76" s="93"/>
      <c r="AC76" s="92" t="s">
        <v>1348</v>
      </c>
      <c r="AD76" s="104">
        <v>1</v>
      </c>
      <c r="AE76" s="104">
        <v>1</v>
      </c>
      <c r="AF76" s="105">
        <v>4065278</v>
      </c>
      <c r="AG76" s="106"/>
      <c r="AH76" s="107">
        <v>2025</v>
      </c>
      <c r="AJ76" s="75"/>
    </row>
    <row r="77" spans="1:36" ht="43.5" x14ac:dyDescent="0.35">
      <c r="A77" s="75" t="s">
        <v>65</v>
      </c>
      <c r="B77" s="89" t="s">
        <v>1494</v>
      </c>
      <c r="C77" s="90">
        <v>7061</v>
      </c>
      <c r="D77" s="75" t="s">
        <v>568</v>
      </c>
      <c r="E77" s="90" t="s">
        <v>1701</v>
      </c>
      <c r="F77" s="116">
        <v>45747</v>
      </c>
      <c r="G77" s="89" t="s">
        <v>151</v>
      </c>
      <c r="H77" s="136" t="s">
        <v>1702</v>
      </c>
      <c r="I77" s="94">
        <v>3370318</v>
      </c>
      <c r="J77" s="94">
        <v>0</v>
      </c>
      <c r="K77" s="118">
        <v>3370318</v>
      </c>
      <c r="L77" s="119" t="s">
        <v>44</v>
      </c>
      <c r="M77" s="97">
        <v>900250120</v>
      </c>
      <c r="N77" s="89" t="s">
        <v>146</v>
      </c>
      <c r="O77" s="75" t="s">
        <v>1703</v>
      </c>
      <c r="P77" s="123" t="s">
        <v>39</v>
      </c>
      <c r="Q77" s="95">
        <v>0</v>
      </c>
      <c r="R77" s="94">
        <f>+Tabla1513[[#This Row],[VALOR INICIAL DEL CONTRATO CON IVA]]+Tabla1513[[#This Row],[VALOR DE LAS ADICIONES CON IVA]]</f>
        <v>3370318</v>
      </c>
      <c r="S77" s="120">
        <f>+Tabla1513[[#This Row],[FECHA TERMINACIÓN INICIAL CONTRATO]]-Tabla1513[[#This Row],[FECHA INICIO CONTRATO]]</f>
        <v>60</v>
      </c>
      <c r="T77" s="124" t="s">
        <v>39</v>
      </c>
      <c r="U77" s="100"/>
      <c r="V77" s="92" t="s">
        <v>39</v>
      </c>
      <c r="W77" s="116">
        <v>45747</v>
      </c>
      <c r="X77" s="116">
        <v>45807</v>
      </c>
      <c r="Y77" s="116">
        <v>45807</v>
      </c>
      <c r="Z77" s="122" t="s">
        <v>40</v>
      </c>
      <c r="AA77" s="93"/>
      <c r="AB77" s="93"/>
      <c r="AC77" s="92" t="s">
        <v>1246</v>
      </c>
      <c r="AD77" s="104">
        <v>0</v>
      </c>
      <c r="AE77" s="104">
        <v>0.5</v>
      </c>
      <c r="AF77" s="105">
        <v>0</v>
      </c>
      <c r="AG77" s="106"/>
      <c r="AH77" s="107">
        <v>2025</v>
      </c>
      <c r="AJ77" s="75"/>
    </row>
    <row r="78" spans="1:36" ht="43.5" x14ac:dyDescent="0.35">
      <c r="A78" s="75" t="s">
        <v>65</v>
      </c>
      <c r="B78" s="89" t="s">
        <v>1454</v>
      </c>
      <c r="C78" s="90">
        <v>7064</v>
      </c>
      <c r="D78" s="75" t="s">
        <v>32</v>
      </c>
      <c r="E78" s="90" t="s">
        <v>1704</v>
      </c>
      <c r="F78" s="116">
        <v>45750</v>
      </c>
      <c r="G78" s="89" t="s">
        <v>34</v>
      </c>
      <c r="H78" s="136" t="s">
        <v>1705</v>
      </c>
      <c r="I78" s="94">
        <v>9428571</v>
      </c>
      <c r="J78" s="94">
        <v>1791428</v>
      </c>
      <c r="K78" s="118">
        <v>11219999</v>
      </c>
      <c r="L78" s="119" t="s">
        <v>44</v>
      </c>
      <c r="M78" s="97">
        <v>901118386</v>
      </c>
      <c r="N78" s="89" t="s">
        <v>96</v>
      </c>
      <c r="O78" s="75" t="s">
        <v>1706</v>
      </c>
      <c r="P78" s="123" t="s">
        <v>39</v>
      </c>
      <c r="Q78" s="95"/>
      <c r="R78" s="94">
        <f>+Tabla1513[[#This Row],[VALOR INICIAL DEL CONTRATO CON IVA]]+Tabla1513[[#This Row],[VALOR DE LAS ADICIONES CON IVA]]</f>
        <v>11219999</v>
      </c>
      <c r="S78" s="120">
        <f>+Tabla1513[[#This Row],[FECHA TERMINACIÓN INICIAL CONTRATO]]-Tabla1513[[#This Row],[FECHA INICIO CONTRATO]]</f>
        <v>272</v>
      </c>
      <c r="T78" s="124" t="s">
        <v>39</v>
      </c>
      <c r="U78" s="100"/>
      <c r="V78" s="92" t="s">
        <v>39</v>
      </c>
      <c r="W78" s="116">
        <v>45750</v>
      </c>
      <c r="X78" s="116">
        <v>46022</v>
      </c>
      <c r="Y78" s="116">
        <v>46022</v>
      </c>
      <c r="Z78" s="122" t="s">
        <v>40</v>
      </c>
      <c r="AA78" s="93"/>
      <c r="AB78" s="93"/>
      <c r="AC78" s="92" t="s">
        <v>1532</v>
      </c>
      <c r="AD78" s="104">
        <v>0</v>
      </c>
      <c r="AE78" s="104">
        <v>0</v>
      </c>
      <c r="AF78" s="105">
        <v>0</v>
      </c>
      <c r="AG78" s="106"/>
      <c r="AH78" s="107">
        <v>2025</v>
      </c>
      <c r="AJ78" s="75"/>
    </row>
    <row r="79" spans="1:36" ht="101.5" x14ac:dyDescent="0.35">
      <c r="A79" s="75" t="s">
        <v>65</v>
      </c>
      <c r="B79" s="89" t="s">
        <v>1484</v>
      </c>
      <c r="C79" s="90">
        <v>7067</v>
      </c>
      <c r="D79" s="75" t="s">
        <v>32</v>
      </c>
      <c r="E79" s="90" t="s">
        <v>1707</v>
      </c>
      <c r="F79" s="116">
        <v>45748</v>
      </c>
      <c r="G79" s="89" t="s">
        <v>50</v>
      </c>
      <c r="H79" s="136" t="s">
        <v>1708</v>
      </c>
      <c r="I79" s="94">
        <v>1740000</v>
      </c>
      <c r="J79" s="94">
        <v>330600</v>
      </c>
      <c r="K79" s="118">
        <v>2070600</v>
      </c>
      <c r="L79" s="119" t="s">
        <v>44</v>
      </c>
      <c r="M79" s="97">
        <v>1102832055</v>
      </c>
      <c r="N79" s="89"/>
      <c r="O79" s="75" t="s">
        <v>1709</v>
      </c>
      <c r="P79" s="123" t="s">
        <v>39</v>
      </c>
      <c r="Q79" s="95">
        <v>0</v>
      </c>
      <c r="R79" s="94">
        <f>+Tabla1513[[#This Row],[VALOR INICIAL DEL CONTRATO CON IVA]]+Tabla1513[[#This Row],[VALOR DE LAS ADICIONES CON IVA]]</f>
        <v>2070600</v>
      </c>
      <c r="S79" s="120">
        <f>+Tabla1513[[#This Row],[FECHA TERMINACIÓN INICIAL CONTRATO]]-Tabla1513[[#This Row],[FECHA INICIO CONTRATO]]</f>
        <v>0</v>
      </c>
      <c r="T79" s="124" t="s">
        <v>39</v>
      </c>
      <c r="U79" s="100">
        <v>0</v>
      </c>
      <c r="V79" s="92" t="s">
        <v>39</v>
      </c>
      <c r="W79" s="116">
        <v>45748</v>
      </c>
      <c r="X79" s="116">
        <v>45748</v>
      </c>
      <c r="Y79" s="116">
        <v>45748</v>
      </c>
      <c r="Z79" s="122" t="s">
        <v>1558</v>
      </c>
      <c r="AA79" s="93"/>
      <c r="AB79" s="93"/>
      <c r="AC79" s="92" t="s">
        <v>1348</v>
      </c>
      <c r="AD79" s="104">
        <v>1</v>
      </c>
      <c r="AE79" s="104">
        <v>0</v>
      </c>
      <c r="AF79" s="105">
        <v>2070600</v>
      </c>
      <c r="AG79" s="106"/>
      <c r="AH79" s="107">
        <v>2025</v>
      </c>
      <c r="AJ79" s="75"/>
    </row>
    <row r="80" spans="1:36" ht="58" x14ac:dyDescent="0.35">
      <c r="A80" s="75" t="s">
        <v>65</v>
      </c>
      <c r="B80" s="89" t="s">
        <v>1489</v>
      </c>
      <c r="C80" s="90">
        <v>7069</v>
      </c>
      <c r="D80" s="75" t="s">
        <v>568</v>
      </c>
      <c r="E80" s="90" t="s">
        <v>1710</v>
      </c>
      <c r="F80" s="116">
        <v>45748</v>
      </c>
      <c r="G80" s="89" t="s">
        <v>158</v>
      </c>
      <c r="H80" s="136" t="s">
        <v>1711</v>
      </c>
      <c r="I80" s="94">
        <v>1417500</v>
      </c>
      <c r="J80" s="94">
        <v>269325</v>
      </c>
      <c r="K80" s="118">
        <v>1686825</v>
      </c>
      <c r="L80" s="119" t="s">
        <v>44</v>
      </c>
      <c r="M80" s="97">
        <v>900387450</v>
      </c>
      <c r="N80" s="89" t="s">
        <v>89</v>
      </c>
      <c r="O80" s="75" t="s">
        <v>1712</v>
      </c>
      <c r="P80" s="123" t="s">
        <v>39</v>
      </c>
      <c r="Q80" s="95"/>
      <c r="R80" s="94">
        <f>+Tabla1513[[#This Row],[VALOR INICIAL DEL CONTRATO CON IVA]]+Tabla1513[[#This Row],[VALOR DE LAS ADICIONES CON IVA]]</f>
        <v>1686825</v>
      </c>
      <c r="S80" s="120">
        <f>+Tabla1513[[#This Row],[FECHA TERMINACIÓN INICIAL CONTRATO]]-Tabla1513[[#This Row],[FECHA INICIO CONTRATO]]</f>
        <v>274</v>
      </c>
      <c r="T80" s="124" t="s">
        <v>39</v>
      </c>
      <c r="U80" s="100"/>
      <c r="V80" s="92" t="s">
        <v>39</v>
      </c>
      <c r="W80" s="116">
        <v>45748</v>
      </c>
      <c r="X80" s="116">
        <v>46022</v>
      </c>
      <c r="Y80" s="116">
        <v>46022</v>
      </c>
      <c r="Z80" s="122" t="s">
        <v>40</v>
      </c>
      <c r="AA80" s="93"/>
      <c r="AB80" s="93"/>
      <c r="AC80" s="92" t="s">
        <v>1366</v>
      </c>
      <c r="AD80" s="104">
        <v>0</v>
      </c>
      <c r="AE80" s="104">
        <v>0</v>
      </c>
      <c r="AF80" s="105">
        <v>0</v>
      </c>
      <c r="AG80" s="106"/>
      <c r="AH80" s="107">
        <v>2025</v>
      </c>
      <c r="AJ80" s="75"/>
    </row>
    <row r="81" spans="1:36" ht="43.5" x14ac:dyDescent="0.35">
      <c r="A81" s="75" t="s">
        <v>65</v>
      </c>
      <c r="B81" s="89" t="s">
        <v>1450</v>
      </c>
      <c r="C81" s="90">
        <v>7070</v>
      </c>
      <c r="D81" s="75" t="s">
        <v>32</v>
      </c>
      <c r="E81" s="90" t="s">
        <v>1713</v>
      </c>
      <c r="F81" s="116">
        <v>45755</v>
      </c>
      <c r="G81" s="89" t="s">
        <v>151</v>
      </c>
      <c r="H81" s="136" t="s">
        <v>1714</v>
      </c>
      <c r="I81" s="94">
        <v>12408579</v>
      </c>
      <c r="J81" s="94">
        <v>0</v>
      </c>
      <c r="K81" s="118">
        <v>12408579</v>
      </c>
      <c r="L81" s="119" t="s">
        <v>44</v>
      </c>
      <c r="M81" s="97">
        <v>900660695</v>
      </c>
      <c r="N81" s="89" t="s">
        <v>96</v>
      </c>
      <c r="O81" s="75" t="s">
        <v>1715</v>
      </c>
      <c r="P81" s="123" t="s">
        <v>39</v>
      </c>
      <c r="Q81" s="95"/>
      <c r="R81" s="94">
        <f>+Tabla1513[[#This Row],[VALOR INICIAL DEL CONTRATO CON IVA]]+Tabla1513[[#This Row],[VALOR DE LAS ADICIONES CON IVA]]</f>
        <v>12408579</v>
      </c>
      <c r="S81" s="120">
        <f>+Tabla1513[[#This Row],[FECHA TERMINACIÓN INICIAL CONTRATO]]-Tabla1513[[#This Row],[FECHA INICIO CONTRATO]]</f>
        <v>60</v>
      </c>
      <c r="T81" s="124" t="s">
        <v>39</v>
      </c>
      <c r="U81" s="100"/>
      <c r="V81" s="92" t="s">
        <v>39</v>
      </c>
      <c r="W81" s="116">
        <v>45755</v>
      </c>
      <c r="X81" s="116">
        <v>45815</v>
      </c>
      <c r="Y81" s="116">
        <v>45815</v>
      </c>
      <c r="Z81" s="122" t="s">
        <v>40</v>
      </c>
      <c r="AA81" s="93"/>
      <c r="AB81" s="93"/>
      <c r="AC81" s="92" t="s">
        <v>1246</v>
      </c>
      <c r="AD81" s="104"/>
      <c r="AE81" s="104"/>
      <c r="AF81" s="105"/>
      <c r="AG81" s="106"/>
      <c r="AH81" s="107">
        <v>2025</v>
      </c>
      <c r="AJ81" s="75"/>
    </row>
    <row r="82" spans="1:36" ht="43.5" x14ac:dyDescent="0.35">
      <c r="A82" s="75" t="s">
        <v>65</v>
      </c>
      <c r="B82" s="89" t="s">
        <v>1582</v>
      </c>
      <c r="C82" s="90">
        <v>7085</v>
      </c>
      <c r="D82" s="75" t="s">
        <v>32</v>
      </c>
      <c r="E82" s="90" t="s">
        <v>1716</v>
      </c>
      <c r="F82" s="116">
        <v>45757</v>
      </c>
      <c r="G82" s="89" t="s">
        <v>158</v>
      </c>
      <c r="H82" s="136" t="s">
        <v>1717</v>
      </c>
      <c r="I82" s="94">
        <v>3010000</v>
      </c>
      <c r="J82" s="94">
        <v>571900</v>
      </c>
      <c r="K82" s="118">
        <v>3581900</v>
      </c>
      <c r="L82" s="119" t="s">
        <v>36</v>
      </c>
      <c r="M82" s="97">
        <v>40927803</v>
      </c>
      <c r="N82" s="89"/>
      <c r="O82" s="75" t="s">
        <v>1718</v>
      </c>
      <c r="P82" s="123" t="s">
        <v>39</v>
      </c>
      <c r="Q82" s="95"/>
      <c r="R82" s="94">
        <f>+Tabla1513[[#This Row],[VALOR INICIAL DEL CONTRATO CON IVA]]+Tabla1513[[#This Row],[VALOR DE LAS ADICIONES CON IVA]]</f>
        <v>3581900</v>
      </c>
      <c r="S82" s="120">
        <f>+Tabla1513[[#This Row],[FECHA TERMINACIÓN INICIAL CONTRATO]]-Tabla1513[[#This Row],[FECHA INICIO CONTRATO]]</f>
        <v>244</v>
      </c>
      <c r="T82" s="124" t="s">
        <v>39</v>
      </c>
      <c r="U82" s="100"/>
      <c r="V82" s="92" t="s">
        <v>39</v>
      </c>
      <c r="W82" s="116">
        <v>45757</v>
      </c>
      <c r="X82" s="116">
        <v>46001</v>
      </c>
      <c r="Y82" s="116">
        <v>46001</v>
      </c>
      <c r="Z82" s="122" t="s">
        <v>40</v>
      </c>
      <c r="AA82" s="93"/>
      <c r="AB82" s="93"/>
      <c r="AC82" s="92" t="s">
        <v>1366</v>
      </c>
      <c r="AD82" s="104" t="s">
        <v>1719</v>
      </c>
      <c r="AE82" s="104" t="s">
        <v>1719</v>
      </c>
      <c r="AF82" s="105">
        <v>0</v>
      </c>
      <c r="AG82" s="106"/>
      <c r="AH82" s="107">
        <v>2025</v>
      </c>
      <c r="AJ82" s="75"/>
    </row>
    <row r="83" spans="1:36" ht="43.5" x14ac:dyDescent="0.35">
      <c r="A83" s="75" t="s">
        <v>65</v>
      </c>
      <c r="B83" s="89" t="s">
        <v>1465</v>
      </c>
      <c r="C83" s="90">
        <v>7086</v>
      </c>
      <c r="D83" s="75" t="s">
        <v>32</v>
      </c>
      <c r="E83" s="90" t="s">
        <v>1720</v>
      </c>
      <c r="F83" s="116">
        <v>45757</v>
      </c>
      <c r="G83" s="89" t="s">
        <v>151</v>
      </c>
      <c r="H83" s="136" t="s">
        <v>1721</v>
      </c>
      <c r="I83" s="94">
        <v>5375088</v>
      </c>
      <c r="J83" s="94">
        <v>0</v>
      </c>
      <c r="K83" s="118">
        <v>5375088</v>
      </c>
      <c r="L83" s="119" t="s">
        <v>44</v>
      </c>
      <c r="M83" s="97">
        <v>890930614</v>
      </c>
      <c r="N83" s="89" t="s">
        <v>77</v>
      </c>
      <c r="O83" s="75" t="s">
        <v>1722</v>
      </c>
      <c r="P83" s="123" t="s">
        <v>39</v>
      </c>
      <c r="Q83" s="95"/>
      <c r="R83" s="94">
        <f>+Tabla1513[[#This Row],[VALOR INICIAL DEL CONTRATO CON IVA]]+Tabla1513[[#This Row],[VALOR DE LAS ADICIONES CON IVA]]</f>
        <v>5375088</v>
      </c>
      <c r="S83" s="120">
        <f>+Tabla1513[[#This Row],[FECHA TERMINACIÓN INICIAL CONTRATO]]-Tabla1513[[#This Row],[FECHA INICIO CONTRATO]]</f>
        <v>30</v>
      </c>
      <c r="T83" s="124" t="s">
        <v>39</v>
      </c>
      <c r="U83" s="100"/>
      <c r="V83" s="92" t="s">
        <v>39</v>
      </c>
      <c r="W83" s="116">
        <v>45757</v>
      </c>
      <c r="X83" s="116">
        <v>45787</v>
      </c>
      <c r="Y83" s="116">
        <v>45787</v>
      </c>
      <c r="Z83" s="122" t="s">
        <v>40</v>
      </c>
      <c r="AA83" s="93"/>
      <c r="AB83" s="93"/>
      <c r="AC83" s="92" t="s">
        <v>1246</v>
      </c>
      <c r="AD83" s="104"/>
      <c r="AE83" s="104"/>
      <c r="AF83" s="105"/>
      <c r="AG83" s="106"/>
      <c r="AH83" s="107">
        <v>2025</v>
      </c>
      <c r="AI83" s="126"/>
      <c r="AJ83" s="75"/>
    </row>
    <row r="84" spans="1:36" ht="43.5" x14ac:dyDescent="0.35">
      <c r="A84" s="75" t="s">
        <v>65</v>
      </c>
      <c r="B84" s="89" t="s">
        <v>1465</v>
      </c>
      <c r="C84" s="90">
        <v>7089</v>
      </c>
      <c r="D84" s="75" t="s">
        <v>32</v>
      </c>
      <c r="E84" s="90" t="s">
        <v>1723</v>
      </c>
      <c r="F84" s="116">
        <v>45758</v>
      </c>
      <c r="G84" s="89" t="s">
        <v>50</v>
      </c>
      <c r="H84" s="136" t="s">
        <v>1724</v>
      </c>
      <c r="I84" s="94">
        <v>1268400</v>
      </c>
      <c r="J84" s="94">
        <v>11476</v>
      </c>
      <c r="K84" s="118">
        <v>1279876</v>
      </c>
      <c r="L84" s="119" t="s">
        <v>44</v>
      </c>
      <c r="M84" s="97">
        <v>901251344</v>
      </c>
      <c r="N84" s="89" t="s">
        <v>160</v>
      </c>
      <c r="O84" s="75" t="s">
        <v>1725</v>
      </c>
      <c r="P84" s="123" t="s">
        <v>39</v>
      </c>
      <c r="Q84" s="95"/>
      <c r="R84" s="94">
        <f>+Tabla1513[[#This Row],[VALOR INICIAL DEL CONTRATO CON IVA]]+Tabla1513[[#This Row],[VALOR DE LAS ADICIONES CON IVA]]</f>
        <v>1279876</v>
      </c>
      <c r="S84" s="120">
        <f>+Tabla1513[[#This Row],[FECHA TERMINACIÓN INICIAL CONTRATO]]-Tabla1513[[#This Row],[FECHA INICIO CONTRATO]]</f>
        <v>30</v>
      </c>
      <c r="T84" s="124" t="s">
        <v>39</v>
      </c>
      <c r="U84" s="100"/>
      <c r="V84" s="92" t="s">
        <v>39</v>
      </c>
      <c r="W84" s="116">
        <v>45758</v>
      </c>
      <c r="X84" s="116">
        <v>45788</v>
      </c>
      <c r="Y84" s="116">
        <v>45788</v>
      </c>
      <c r="Z84" s="122" t="s">
        <v>40</v>
      </c>
      <c r="AA84" s="93"/>
      <c r="AB84" s="93"/>
      <c r="AC84" s="92" t="s">
        <v>1593</v>
      </c>
      <c r="AD84" s="104"/>
      <c r="AE84" s="104"/>
      <c r="AF84" s="105"/>
      <c r="AG84" s="106"/>
      <c r="AH84" s="107">
        <v>2025</v>
      </c>
      <c r="AI84" s="80"/>
      <c r="AJ84" s="75"/>
    </row>
    <row r="85" spans="1:36" ht="43.5" x14ac:dyDescent="0.35">
      <c r="A85" s="75" t="s">
        <v>65</v>
      </c>
      <c r="B85" s="89" t="s">
        <v>1470</v>
      </c>
      <c r="C85" s="90">
        <v>7115</v>
      </c>
      <c r="D85" s="75" t="s">
        <v>32</v>
      </c>
      <c r="E85" s="90" t="s">
        <v>1726</v>
      </c>
      <c r="F85" s="116">
        <v>45772</v>
      </c>
      <c r="G85" s="89" t="s">
        <v>158</v>
      </c>
      <c r="H85" s="136" t="s">
        <v>1727</v>
      </c>
      <c r="I85" s="94">
        <v>1912248</v>
      </c>
      <c r="J85" s="94">
        <v>363327</v>
      </c>
      <c r="K85" s="118">
        <v>2275575</v>
      </c>
      <c r="L85" s="119" t="s">
        <v>44</v>
      </c>
      <c r="M85" s="97">
        <v>901148532</v>
      </c>
      <c r="N85" s="89" t="s">
        <v>77</v>
      </c>
      <c r="O85" s="75" t="s">
        <v>1728</v>
      </c>
      <c r="P85" s="123" t="s">
        <v>39</v>
      </c>
      <c r="Q85" s="95"/>
      <c r="R85" s="94">
        <f>+Tabla1513[[#This Row],[VALOR INICIAL DEL CONTRATO CON IVA]]+Tabla1513[[#This Row],[VALOR DE LAS ADICIONES CON IVA]]</f>
        <v>2275575</v>
      </c>
      <c r="S85" s="120">
        <f>+Tabla1513[[#This Row],[FECHA TERMINACIÓN INICIAL CONTRATO]]-Tabla1513[[#This Row],[FECHA INICIO CONTRATO]]</f>
        <v>245</v>
      </c>
      <c r="T85" s="124" t="s">
        <v>39</v>
      </c>
      <c r="U85" s="100"/>
      <c r="V85" s="92"/>
      <c r="W85" s="116">
        <v>45777</v>
      </c>
      <c r="X85" s="116">
        <v>46022</v>
      </c>
      <c r="Y85" s="116">
        <v>46022</v>
      </c>
      <c r="Z85" s="122" t="s">
        <v>40</v>
      </c>
      <c r="AA85" s="93"/>
      <c r="AB85" s="93"/>
      <c r="AC85" s="92" t="s">
        <v>1366</v>
      </c>
      <c r="AD85" s="104"/>
      <c r="AE85" s="104"/>
      <c r="AF85" s="105"/>
      <c r="AG85" s="106"/>
      <c r="AH85" s="107">
        <v>2025</v>
      </c>
      <c r="AI85" s="80"/>
      <c r="AJ85" s="75"/>
    </row>
    <row r="86" spans="1:36" ht="101.5" x14ac:dyDescent="0.35">
      <c r="A86" s="75" t="s">
        <v>65</v>
      </c>
      <c r="B86" s="89" t="s">
        <v>1633</v>
      </c>
      <c r="C86" s="90">
        <v>7060</v>
      </c>
      <c r="D86" s="75" t="s">
        <v>32</v>
      </c>
      <c r="E86" s="90" t="s">
        <v>1729</v>
      </c>
      <c r="F86" s="116">
        <v>45741</v>
      </c>
      <c r="G86" s="89" t="s">
        <v>50</v>
      </c>
      <c r="H86" s="136" t="s">
        <v>1730</v>
      </c>
      <c r="I86" s="94">
        <v>1926909</v>
      </c>
      <c r="J86" s="94">
        <v>451991</v>
      </c>
      <c r="K86" s="118">
        <v>2378900</v>
      </c>
      <c r="L86" s="119" t="s">
        <v>44</v>
      </c>
      <c r="M86" s="97">
        <v>891200431</v>
      </c>
      <c r="N86" s="89" t="s">
        <v>146</v>
      </c>
      <c r="O86" s="75" t="s">
        <v>1731</v>
      </c>
      <c r="P86" s="123" t="s">
        <v>39</v>
      </c>
      <c r="Q86" s="95"/>
      <c r="R86" s="94">
        <f>+Tabla1513[[#This Row],[VALOR INICIAL DEL CONTRATO CON IVA]]+Tabla1513[[#This Row],[VALOR DE LAS ADICIONES CON IVA]]</f>
        <v>2378900</v>
      </c>
      <c r="S86" s="120">
        <f>+Tabla1513[[#This Row],[FECHA TERMINACIÓN INICIAL CONTRATO]]-Tabla1513[[#This Row],[FECHA INICIO CONTRATO]]</f>
        <v>0</v>
      </c>
      <c r="T86" s="124" t="s">
        <v>39</v>
      </c>
      <c r="U86" s="100"/>
      <c r="V86" s="92" t="s">
        <v>39</v>
      </c>
      <c r="W86" s="116">
        <v>45743</v>
      </c>
      <c r="X86" s="116">
        <v>45743</v>
      </c>
      <c r="Y86" s="116">
        <v>45743</v>
      </c>
      <c r="Z86" s="122" t="s">
        <v>40</v>
      </c>
      <c r="AA86" s="93"/>
      <c r="AB86" s="93"/>
      <c r="AC86" s="92" t="s">
        <v>1348</v>
      </c>
      <c r="AD86" s="104"/>
      <c r="AE86" s="104"/>
      <c r="AF86" s="105"/>
      <c r="AG86" s="106"/>
      <c r="AH86" s="107">
        <v>2025</v>
      </c>
      <c r="AI86" s="80"/>
      <c r="AJ86" s="75"/>
    </row>
    <row r="87" spans="1:36" ht="43.5" x14ac:dyDescent="0.35">
      <c r="A87" s="75" t="s">
        <v>65</v>
      </c>
      <c r="B87" s="89" t="s">
        <v>1518</v>
      </c>
      <c r="C87" s="90">
        <v>7135</v>
      </c>
      <c r="D87" s="75" t="s">
        <v>32</v>
      </c>
      <c r="E87" s="90" t="s">
        <v>1732</v>
      </c>
      <c r="F87" s="116">
        <v>45775</v>
      </c>
      <c r="G87" s="89" t="s">
        <v>151</v>
      </c>
      <c r="H87" s="136" t="s">
        <v>1733</v>
      </c>
      <c r="I87" s="94">
        <v>3160000</v>
      </c>
      <c r="J87" s="94">
        <v>0</v>
      </c>
      <c r="K87" s="118">
        <v>3160000</v>
      </c>
      <c r="L87" s="119" t="s">
        <v>36</v>
      </c>
      <c r="M87" s="97">
        <v>5348893</v>
      </c>
      <c r="N87" s="89"/>
      <c r="O87" s="75" t="s">
        <v>1557</v>
      </c>
      <c r="P87" s="123" t="s">
        <v>39</v>
      </c>
      <c r="Q87" s="95"/>
      <c r="R87" s="94">
        <f>+Tabla1513[[#This Row],[VALOR INICIAL DEL CONTRATO CON IVA]]+Tabla1513[[#This Row],[VALOR DE LAS ADICIONES CON IVA]]</f>
        <v>3160000</v>
      </c>
      <c r="S87" s="120">
        <f>+Tabla1513[[#This Row],[FECHA TERMINACIÓN INICIAL CONTRATO]]-Tabla1513[[#This Row],[FECHA INICIO CONTRATO]]</f>
        <v>10</v>
      </c>
      <c r="T87" s="124" t="s">
        <v>39</v>
      </c>
      <c r="U87" s="100"/>
      <c r="V87" s="92" t="s">
        <v>39</v>
      </c>
      <c r="W87" s="116">
        <v>45779</v>
      </c>
      <c r="X87" s="116">
        <v>45789</v>
      </c>
      <c r="Y87" s="116">
        <v>45789</v>
      </c>
      <c r="Z87" s="122" t="s">
        <v>40</v>
      </c>
      <c r="AA87" s="93"/>
      <c r="AB87" s="93"/>
      <c r="AC87" s="92" t="s">
        <v>1246</v>
      </c>
      <c r="AD87" s="104">
        <v>0</v>
      </c>
      <c r="AE87" s="104">
        <v>0</v>
      </c>
      <c r="AF87" s="105">
        <v>0</v>
      </c>
      <c r="AG87" s="106"/>
      <c r="AH87" s="107">
        <v>2025</v>
      </c>
      <c r="AI87" s="80"/>
      <c r="AJ87" s="75"/>
    </row>
    <row r="88" spans="1:36" ht="43.5" x14ac:dyDescent="0.35">
      <c r="A88" s="75" t="s">
        <v>65</v>
      </c>
      <c r="B88" s="89" t="s">
        <v>1518</v>
      </c>
      <c r="C88" s="90" t="s">
        <v>1734</v>
      </c>
      <c r="D88" s="75" t="s">
        <v>32</v>
      </c>
      <c r="E88" s="90" t="s">
        <v>1735</v>
      </c>
      <c r="F88" s="116">
        <v>45776</v>
      </c>
      <c r="G88" s="89" t="s">
        <v>50</v>
      </c>
      <c r="H88" s="136" t="s">
        <v>1736</v>
      </c>
      <c r="I88" s="94">
        <v>6500000</v>
      </c>
      <c r="J88" s="94">
        <v>1235000</v>
      </c>
      <c r="K88" s="118">
        <v>7735000</v>
      </c>
      <c r="L88" s="119" t="s">
        <v>44</v>
      </c>
      <c r="M88" s="97">
        <v>901446210</v>
      </c>
      <c r="N88" s="89" t="s">
        <v>160</v>
      </c>
      <c r="O88" s="75" t="s">
        <v>1592</v>
      </c>
      <c r="P88" s="123" t="s">
        <v>38</v>
      </c>
      <c r="Q88" s="95">
        <v>5664400</v>
      </c>
      <c r="R88" s="94">
        <f>+Tabla1513[[#This Row],[VALOR INICIAL DEL CONTRATO CON IVA]]+Tabla1513[[#This Row],[VALOR DE LAS ADICIONES CON IVA]]</f>
        <v>13399400</v>
      </c>
      <c r="S88" s="120">
        <f>+Tabla1513[[#This Row],[FECHA TERMINACIÓN INICIAL CONTRATO]]-Tabla1513[[#This Row],[FECHA INICIO CONTRATO]]</f>
        <v>5</v>
      </c>
      <c r="T88" s="124" t="s">
        <v>38</v>
      </c>
      <c r="U88" s="100">
        <f>+Tabla1513[[#This Row],[FECHA FINAL DEL CONTRATO]]-Tabla1513[[#This Row],[FECHA TERMINACIÓN INICIAL CONTRATO]]</f>
        <v>9</v>
      </c>
      <c r="V88" s="92"/>
      <c r="W88" s="116">
        <v>45780</v>
      </c>
      <c r="X88" s="116">
        <v>45785</v>
      </c>
      <c r="Y88" s="116">
        <v>45794</v>
      </c>
      <c r="Z88" s="122" t="s">
        <v>40</v>
      </c>
      <c r="AA88" s="93"/>
      <c r="AB88" s="93"/>
      <c r="AC88" s="92" t="s">
        <v>1737</v>
      </c>
      <c r="AD88" s="104"/>
      <c r="AE88" s="104"/>
      <c r="AF88" s="105"/>
      <c r="AG88" s="106"/>
      <c r="AH88" s="107">
        <v>2025</v>
      </c>
      <c r="AI88" s="80"/>
      <c r="AJ88" s="75"/>
    </row>
    <row r="89" spans="1:36" ht="43.5" x14ac:dyDescent="0.35">
      <c r="A89" s="75" t="s">
        <v>65</v>
      </c>
      <c r="B89" s="89" t="s">
        <v>475</v>
      </c>
      <c r="C89" s="90">
        <v>7134</v>
      </c>
      <c r="D89" s="75" t="s">
        <v>568</v>
      </c>
      <c r="E89" s="90" t="s">
        <v>1738</v>
      </c>
      <c r="F89" s="116">
        <v>45776</v>
      </c>
      <c r="G89" s="89" t="s">
        <v>151</v>
      </c>
      <c r="H89" s="136" t="s">
        <v>1739</v>
      </c>
      <c r="I89" s="94">
        <v>6120000</v>
      </c>
      <c r="J89" s="94">
        <v>48450</v>
      </c>
      <c r="K89" s="118">
        <v>6168450</v>
      </c>
      <c r="L89" s="119" t="s">
        <v>44</v>
      </c>
      <c r="M89" s="97">
        <v>901662155</v>
      </c>
      <c r="N89" s="89" t="s">
        <v>77</v>
      </c>
      <c r="O89" s="75" t="s">
        <v>1740</v>
      </c>
      <c r="P89" s="123" t="s">
        <v>39</v>
      </c>
      <c r="Q89" s="95"/>
      <c r="R89" s="94">
        <f>+Tabla1513[[#This Row],[VALOR INICIAL DEL CONTRATO CON IVA]]+Tabla1513[[#This Row],[VALOR DE LAS ADICIONES CON IVA]]</f>
        <v>6168450</v>
      </c>
      <c r="S89" s="120">
        <f>+Tabla1513[[#This Row],[FECHA TERMINACIÓN INICIAL CONTRATO]]-Tabla1513[[#This Row],[FECHA INICIO CONTRATO]]</f>
        <v>9</v>
      </c>
      <c r="T89" s="124" t="s">
        <v>39</v>
      </c>
      <c r="U89" s="100"/>
      <c r="V89" s="92" t="s">
        <v>39</v>
      </c>
      <c r="W89" s="116">
        <v>45776</v>
      </c>
      <c r="X89" s="116">
        <v>45785</v>
      </c>
      <c r="Y89" s="116">
        <v>45785</v>
      </c>
      <c r="Z89" s="122" t="s">
        <v>181</v>
      </c>
      <c r="AA89" s="93"/>
      <c r="AB89" s="93"/>
      <c r="AC89" s="92" t="s">
        <v>1593</v>
      </c>
      <c r="AD89" s="104">
        <v>1</v>
      </c>
      <c r="AE89" s="104">
        <v>1</v>
      </c>
      <c r="AF89" s="105">
        <v>6168450</v>
      </c>
      <c r="AG89" s="106"/>
      <c r="AH89" s="107">
        <v>2025</v>
      </c>
      <c r="AI89" s="80"/>
      <c r="AJ89" s="75"/>
    </row>
    <row r="90" spans="1:36" ht="43.5" x14ac:dyDescent="0.35">
      <c r="A90" s="75" t="s">
        <v>65</v>
      </c>
      <c r="B90" s="89" t="s">
        <v>1484</v>
      </c>
      <c r="C90" s="90">
        <v>7142</v>
      </c>
      <c r="D90" s="75" t="s">
        <v>32</v>
      </c>
      <c r="E90" s="90" t="s">
        <v>1741</v>
      </c>
      <c r="F90" s="116">
        <v>45777</v>
      </c>
      <c r="G90" s="89" t="s">
        <v>151</v>
      </c>
      <c r="H90" s="136" t="s">
        <v>1742</v>
      </c>
      <c r="I90" s="94">
        <v>4621848</v>
      </c>
      <c r="J90" s="94">
        <v>878151</v>
      </c>
      <c r="K90" s="118">
        <v>5499999</v>
      </c>
      <c r="L90" s="119" t="s">
        <v>36</v>
      </c>
      <c r="M90" s="97">
        <v>4144948</v>
      </c>
      <c r="N90" s="89"/>
      <c r="O90" s="75" t="s">
        <v>1743</v>
      </c>
      <c r="P90" s="123" t="s">
        <v>39</v>
      </c>
      <c r="Q90" s="95">
        <v>0</v>
      </c>
      <c r="R90" s="94">
        <f>+Tabla1513[[#This Row],[VALOR INICIAL DEL CONTRATO CON IVA]]+Tabla1513[[#This Row],[VALOR DE LAS ADICIONES CON IVA]]</f>
        <v>5499999</v>
      </c>
      <c r="S90" s="120">
        <f>+Tabla1513[[#This Row],[FECHA TERMINACIÓN INICIAL CONTRATO]]-Tabla1513[[#This Row],[FECHA INICIO CONTRATO]]</f>
        <v>15</v>
      </c>
      <c r="T90" s="124" t="s">
        <v>39</v>
      </c>
      <c r="U90" s="100">
        <v>0</v>
      </c>
      <c r="V90" s="92" t="s">
        <v>39</v>
      </c>
      <c r="W90" s="116">
        <v>45790</v>
      </c>
      <c r="X90" s="116">
        <v>45805</v>
      </c>
      <c r="Y90" s="116">
        <v>46170</v>
      </c>
      <c r="Z90" s="122" t="s">
        <v>40</v>
      </c>
      <c r="AA90" s="93"/>
      <c r="AB90" s="93"/>
      <c r="AC90" s="92" t="s">
        <v>1246</v>
      </c>
      <c r="AD90" s="104">
        <v>1</v>
      </c>
      <c r="AE90" s="104">
        <v>0</v>
      </c>
      <c r="AF90" s="105">
        <v>0</v>
      </c>
      <c r="AG90" s="106"/>
      <c r="AH90" s="107">
        <v>2025</v>
      </c>
      <c r="AI90" s="80"/>
      <c r="AJ90" s="75"/>
    </row>
    <row r="91" spans="1:36" ht="72.5" x14ac:dyDescent="0.35">
      <c r="A91" s="75" t="s">
        <v>65</v>
      </c>
      <c r="B91" s="75" t="s">
        <v>1437</v>
      </c>
      <c r="C91" s="90">
        <v>7144</v>
      </c>
      <c r="D91" s="75" t="s">
        <v>32</v>
      </c>
      <c r="E91" s="90" t="s">
        <v>1744</v>
      </c>
      <c r="F91" s="116">
        <v>45777</v>
      </c>
      <c r="G91" s="89" t="s">
        <v>151</v>
      </c>
      <c r="H91" s="136" t="s">
        <v>1745</v>
      </c>
      <c r="I91" s="94">
        <v>3740000</v>
      </c>
      <c r="J91" s="94">
        <v>0</v>
      </c>
      <c r="K91" s="118">
        <v>3740000</v>
      </c>
      <c r="L91" s="119" t="s">
        <v>36</v>
      </c>
      <c r="M91" s="97">
        <v>5348893</v>
      </c>
      <c r="N91" s="89"/>
      <c r="O91" s="75" t="s">
        <v>1557</v>
      </c>
      <c r="P91" s="123" t="s">
        <v>39</v>
      </c>
      <c r="Q91" s="95"/>
      <c r="R91" s="94">
        <f>+Tabla1513[[#This Row],[VALOR INICIAL DEL CONTRATO CON IVA]]+Tabla1513[[#This Row],[VALOR DE LAS ADICIONES CON IVA]]</f>
        <v>3740000</v>
      </c>
      <c r="S91" s="120">
        <f>+Tabla1513[[#This Row],[FECHA TERMINACIÓN INICIAL CONTRATO]]-Tabla1513[[#This Row],[FECHA INICIO CONTRATO]]</f>
        <v>20</v>
      </c>
      <c r="T91" s="124" t="s">
        <v>39</v>
      </c>
      <c r="U91" s="100"/>
      <c r="V91" s="92" t="s">
        <v>39</v>
      </c>
      <c r="W91" s="116">
        <v>45777</v>
      </c>
      <c r="X91" s="116">
        <v>45797</v>
      </c>
      <c r="Y91" s="116">
        <v>45797</v>
      </c>
      <c r="Z91" s="122" t="s">
        <v>40</v>
      </c>
      <c r="AA91" s="93"/>
      <c r="AB91" s="93"/>
      <c r="AC91" s="92" t="s">
        <v>1746</v>
      </c>
      <c r="AD91" s="104">
        <v>0.8</v>
      </c>
      <c r="AE91" s="104">
        <v>1</v>
      </c>
      <c r="AF91" s="105">
        <v>0</v>
      </c>
      <c r="AG91" s="106"/>
      <c r="AH91" s="107">
        <v>2025</v>
      </c>
      <c r="AI91" s="80"/>
      <c r="AJ91" s="75"/>
    </row>
    <row r="92" spans="1:36" ht="101.5" x14ac:dyDescent="0.35">
      <c r="A92" s="75" t="s">
        <v>65</v>
      </c>
      <c r="B92" s="75" t="s">
        <v>1546</v>
      </c>
      <c r="C92" s="90">
        <v>7154</v>
      </c>
      <c r="D92" s="75" t="s">
        <v>568</v>
      </c>
      <c r="E92" s="90" t="s">
        <v>1747</v>
      </c>
      <c r="F92" s="116">
        <v>45742</v>
      </c>
      <c r="G92" s="89" t="s">
        <v>50</v>
      </c>
      <c r="H92" s="136" t="s">
        <v>1748</v>
      </c>
      <c r="I92" s="94">
        <v>1589437</v>
      </c>
      <c r="J92" s="94">
        <v>184863</v>
      </c>
      <c r="K92" s="118">
        <v>1774300</v>
      </c>
      <c r="L92" s="119" t="s">
        <v>44</v>
      </c>
      <c r="M92" s="97">
        <v>891600091</v>
      </c>
      <c r="N92" s="89" t="s">
        <v>99</v>
      </c>
      <c r="O92" s="75" t="s">
        <v>1749</v>
      </c>
      <c r="P92" s="123" t="s">
        <v>39</v>
      </c>
      <c r="Q92" s="95"/>
      <c r="R92" s="94">
        <f>+Tabla1513[[#This Row],[VALOR INICIAL DEL CONTRATO CON IVA]]+Tabla1513[[#This Row],[VALOR DE LAS ADICIONES CON IVA]]</f>
        <v>1774300</v>
      </c>
      <c r="S92" s="120">
        <f>+Tabla1513[[#This Row],[FECHA TERMINACIÓN INICIAL CONTRATO]]-Tabla1513[[#This Row],[FECHA INICIO CONTRATO]]</f>
        <v>0</v>
      </c>
      <c r="T92" s="124" t="s">
        <v>39</v>
      </c>
      <c r="U92" s="100"/>
      <c r="V92" s="92"/>
      <c r="W92" s="116">
        <v>45742</v>
      </c>
      <c r="X92" s="116">
        <v>45742</v>
      </c>
      <c r="Y92" s="116">
        <v>45742</v>
      </c>
      <c r="Z92" s="122" t="s">
        <v>40</v>
      </c>
      <c r="AA92" s="93"/>
      <c r="AB92" s="93"/>
      <c r="AC92" s="92" t="s">
        <v>1348</v>
      </c>
      <c r="AD92" s="104"/>
      <c r="AE92" s="104"/>
      <c r="AF92" s="105"/>
      <c r="AG92" s="106"/>
      <c r="AH92" s="107">
        <v>2025</v>
      </c>
      <c r="AI92" s="80"/>
      <c r="AJ92" s="75"/>
    </row>
    <row r="93" spans="1:36" ht="43.5" x14ac:dyDescent="0.35">
      <c r="A93" s="75" t="s">
        <v>65</v>
      </c>
      <c r="B93" s="75" t="s">
        <v>1582</v>
      </c>
      <c r="C93" s="90">
        <v>7152</v>
      </c>
      <c r="D93" s="75" t="s">
        <v>32</v>
      </c>
      <c r="E93" s="90" t="s">
        <v>1750</v>
      </c>
      <c r="F93" s="116">
        <v>45783</v>
      </c>
      <c r="G93" s="89" t="s">
        <v>151</v>
      </c>
      <c r="H93" s="136" t="s">
        <v>1751</v>
      </c>
      <c r="I93" s="94">
        <v>3730000</v>
      </c>
      <c r="J93" s="94">
        <v>0</v>
      </c>
      <c r="K93" s="118">
        <v>3730000</v>
      </c>
      <c r="L93" s="119" t="s">
        <v>36</v>
      </c>
      <c r="M93" s="97">
        <v>84035828</v>
      </c>
      <c r="N93" s="89"/>
      <c r="O93" s="75" t="s">
        <v>1752</v>
      </c>
      <c r="P93" s="123" t="s">
        <v>39</v>
      </c>
      <c r="Q93" s="95"/>
      <c r="R93" s="94">
        <f>+Tabla1513[[#This Row],[VALOR INICIAL DEL CONTRATO CON IVA]]+Tabla1513[[#This Row],[VALOR DE LAS ADICIONES CON IVA]]</f>
        <v>3730000</v>
      </c>
      <c r="S93" s="120">
        <f>+Tabla1513[[#This Row],[FECHA TERMINACIÓN INICIAL CONTRATO]]-Tabla1513[[#This Row],[FECHA INICIO CONTRATO]]</f>
        <v>244</v>
      </c>
      <c r="T93" s="124" t="s">
        <v>39</v>
      </c>
      <c r="U93" s="100"/>
      <c r="V93" s="92"/>
      <c r="W93" s="116">
        <v>45757</v>
      </c>
      <c r="X93" s="116">
        <v>46001</v>
      </c>
      <c r="Y93" s="116">
        <v>46001</v>
      </c>
      <c r="Z93" s="122" t="s">
        <v>40</v>
      </c>
      <c r="AA93" s="93"/>
      <c r="AB93" s="93"/>
      <c r="AC93" s="92" t="s">
        <v>1246</v>
      </c>
      <c r="AD93" s="104"/>
      <c r="AE93" s="104"/>
      <c r="AF93" s="105"/>
      <c r="AG93" s="106"/>
      <c r="AH93" s="107">
        <v>2025</v>
      </c>
      <c r="AI93" s="80"/>
      <c r="AJ93" s="75"/>
    </row>
    <row r="94" spans="1:36" ht="43.5" x14ac:dyDescent="0.35">
      <c r="A94" s="75" t="s">
        <v>65</v>
      </c>
      <c r="B94" s="75" t="s">
        <v>1508</v>
      </c>
      <c r="C94" s="90">
        <v>7161</v>
      </c>
      <c r="D94" s="75" t="s">
        <v>32</v>
      </c>
      <c r="E94" s="90" t="s">
        <v>1753</v>
      </c>
      <c r="F94" s="116">
        <v>45776</v>
      </c>
      <c r="G94" s="89" t="s">
        <v>158</v>
      </c>
      <c r="H94" s="136" t="s">
        <v>1754</v>
      </c>
      <c r="I94" s="94">
        <v>2800000</v>
      </c>
      <c r="J94" s="94">
        <v>0</v>
      </c>
      <c r="K94" s="118">
        <v>2800000</v>
      </c>
      <c r="L94" s="119" t="s">
        <v>36</v>
      </c>
      <c r="M94" s="97">
        <v>5348893</v>
      </c>
      <c r="N94" s="89"/>
      <c r="O94" s="75" t="s">
        <v>1557</v>
      </c>
      <c r="P94" s="123" t="s">
        <v>39</v>
      </c>
      <c r="Q94" s="95"/>
      <c r="R94" s="94">
        <f>+Tabla1513[[#This Row],[VALOR INICIAL DEL CONTRATO CON IVA]]+Tabla1513[[#This Row],[VALOR DE LAS ADICIONES CON IVA]]</f>
        <v>2800000</v>
      </c>
      <c r="S94" s="120">
        <f>+Tabla1513[[#This Row],[FECHA TERMINACIÓN INICIAL CONTRATO]]-Tabla1513[[#This Row],[FECHA INICIO CONTRATO]]</f>
        <v>246</v>
      </c>
      <c r="T94" s="124" t="s">
        <v>39</v>
      </c>
      <c r="U94" s="100"/>
      <c r="V94" s="92"/>
      <c r="W94" s="127">
        <v>45776</v>
      </c>
      <c r="X94" s="116">
        <v>46022</v>
      </c>
      <c r="Y94" s="116">
        <v>46022</v>
      </c>
      <c r="Z94" s="122" t="s">
        <v>40</v>
      </c>
      <c r="AA94" s="93"/>
      <c r="AB94" s="93"/>
      <c r="AC94" s="92" t="s">
        <v>1366</v>
      </c>
      <c r="AD94" s="104"/>
      <c r="AE94" s="104"/>
      <c r="AF94" s="105"/>
      <c r="AG94" s="106"/>
      <c r="AH94" s="107">
        <v>2025</v>
      </c>
      <c r="AI94" s="80"/>
      <c r="AJ94" s="75"/>
    </row>
    <row r="95" spans="1:36" ht="43.5" x14ac:dyDescent="0.35">
      <c r="A95" s="75" t="s">
        <v>65</v>
      </c>
      <c r="B95" s="75" t="s">
        <v>1450</v>
      </c>
      <c r="C95" s="90">
        <v>7165</v>
      </c>
      <c r="D95" s="75" t="s">
        <v>568</v>
      </c>
      <c r="E95" s="90" t="s">
        <v>1755</v>
      </c>
      <c r="F95" s="116">
        <v>45797</v>
      </c>
      <c r="G95" s="89" t="s">
        <v>158</v>
      </c>
      <c r="H95" s="136" t="s">
        <v>1756</v>
      </c>
      <c r="I95" s="94">
        <v>4624000</v>
      </c>
      <c r="J95" s="94">
        <v>878560</v>
      </c>
      <c r="K95" s="118">
        <v>5502560</v>
      </c>
      <c r="L95" s="119" t="s">
        <v>44</v>
      </c>
      <c r="M95" s="97">
        <v>901203058</v>
      </c>
      <c r="N95" s="89" t="s">
        <v>89</v>
      </c>
      <c r="O95" s="75" t="s">
        <v>1757</v>
      </c>
      <c r="P95" s="123" t="s">
        <v>39</v>
      </c>
      <c r="Q95" s="95"/>
      <c r="R95" s="94">
        <f>+Tabla1513[[#This Row],[VALOR INICIAL DEL CONTRATO CON IVA]]+Tabla1513[[#This Row],[VALOR DE LAS ADICIONES CON IVA]]</f>
        <v>5502560</v>
      </c>
      <c r="S95" s="120">
        <f>+Tabla1513[[#This Row],[FECHA TERMINACIÓN INICIAL CONTRATO]]-Tabla1513[[#This Row],[FECHA INICIO CONTRATO]]</f>
        <v>225</v>
      </c>
      <c r="T95" s="124" t="s">
        <v>39</v>
      </c>
      <c r="U95" s="100"/>
      <c r="V95" s="92"/>
      <c r="W95" s="116">
        <v>45797</v>
      </c>
      <c r="X95" s="116">
        <v>46022</v>
      </c>
      <c r="Y95" s="116">
        <v>46022</v>
      </c>
      <c r="Z95" s="122" t="s">
        <v>40</v>
      </c>
      <c r="AA95" s="93"/>
      <c r="AB95" s="93"/>
      <c r="AC95" s="92" t="s">
        <v>1366</v>
      </c>
      <c r="AD95" s="104"/>
      <c r="AE95" s="104"/>
      <c r="AF95" s="105"/>
      <c r="AG95" s="106"/>
      <c r="AH95" s="107">
        <v>2025</v>
      </c>
      <c r="AI95" s="80"/>
      <c r="AJ95" s="75"/>
    </row>
    <row r="96" spans="1:36" ht="43.5" x14ac:dyDescent="0.35">
      <c r="A96" s="75" t="s">
        <v>65</v>
      </c>
      <c r="B96" s="75" t="s">
        <v>1437</v>
      </c>
      <c r="C96" s="90">
        <v>7172</v>
      </c>
      <c r="D96" s="75" t="s">
        <v>568</v>
      </c>
      <c r="E96" s="90" t="s">
        <v>1758</v>
      </c>
      <c r="F96" s="116">
        <v>45800</v>
      </c>
      <c r="G96" s="89" t="s">
        <v>151</v>
      </c>
      <c r="H96" s="136" t="s">
        <v>1759</v>
      </c>
      <c r="I96" s="94">
        <v>250000</v>
      </c>
      <c r="J96" s="94">
        <v>47500</v>
      </c>
      <c r="K96" s="118">
        <v>297500</v>
      </c>
      <c r="L96" s="119" t="s">
        <v>44</v>
      </c>
      <c r="M96" s="97">
        <v>900581931</v>
      </c>
      <c r="N96" s="89" t="s">
        <v>52</v>
      </c>
      <c r="O96" s="75" t="s">
        <v>1760</v>
      </c>
      <c r="P96" s="123" t="s">
        <v>39</v>
      </c>
      <c r="Q96" s="95"/>
      <c r="R96" s="94">
        <f>+Tabla1513[[#This Row],[VALOR INICIAL DEL CONTRATO CON IVA]]+Tabla1513[[#This Row],[VALOR DE LAS ADICIONES CON IVA]]</f>
        <v>297500</v>
      </c>
      <c r="S96" s="120">
        <f>+Tabla1513[[#This Row],[FECHA TERMINACIÓN INICIAL CONTRATO]]-Tabla1513[[#This Row],[FECHA INICIO CONTRATO]]</f>
        <v>10</v>
      </c>
      <c r="T96" s="124" t="s">
        <v>39</v>
      </c>
      <c r="U96" s="100"/>
      <c r="V96" s="92"/>
      <c r="W96" s="116">
        <v>45803</v>
      </c>
      <c r="X96" s="116">
        <v>45813</v>
      </c>
      <c r="Y96" s="116">
        <v>45813</v>
      </c>
      <c r="Z96" s="122" t="s">
        <v>40</v>
      </c>
      <c r="AA96" s="93"/>
      <c r="AB96" s="93"/>
      <c r="AC96" s="92" t="s">
        <v>1737</v>
      </c>
      <c r="AD96" s="104"/>
      <c r="AE96" s="104"/>
      <c r="AF96" s="105"/>
      <c r="AG96" s="106"/>
      <c r="AH96" s="107">
        <v>2025</v>
      </c>
      <c r="AI96" s="80"/>
      <c r="AJ96" s="75"/>
    </row>
    <row r="97" spans="1:36" ht="43.5" x14ac:dyDescent="0.35">
      <c r="A97" s="75" t="s">
        <v>65</v>
      </c>
      <c r="B97" s="75" t="s">
        <v>1454</v>
      </c>
      <c r="C97" s="90">
        <v>7187</v>
      </c>
      <c r="D97" s="75" t="s">
        <v>32</v>
      </c>
      <c r="E97" s="90" t="s">
        <v>1761</v>
      </c>
      <c r="F97" s="116">
        <v>45807</v>
      </c>
      <c r="G97" s="89" t="s">
        <v>151</v>
      </c>
      <c r="H97" s="136" t="s">
        <v>1762</v>
      </c>
      <c r="I97" s="94">
        <v>2142000</v>
      </c>
      <c r="J97" s="94">
        <v>0</v>
      </c>
      <c r="K97" s="118">
        <v>2142000</v>
      </c>
      <c r="L97" s="119" t="s">
        <v>36</v>
      </c>
      <c r="M97" s="97">
        <v>5348893</v>
      </c>
      <c r="N97" s="89"/>
      <c r="O97" s="75" t="s">
        <v>1557</v>
      </c>
      <c r="P97" s="123" t="s">
        <v>39</v>
      </c>
      <c r="Q97" s="95"/>
      <c r="R97" s="94">
        <f>+Tabla1513[[#This Row],[VALOR INICIAL DEL CONTRATO CON IVA]]+Tabla1513[[#This Row],[VALOR DE LAS ADICIONES CON IVA]]</f>
        <v>2142000</v>
      </c>
      <c r="S97" s="120">
        <f>+Tabla1513[[#This Row],[FECHA TERMINACIÓN INICIAL CONTRATO]]-Tabla1513[[#This Row],[FECHA INICIO CONTRATO]]</f>
        <v>30</v>
      </c>
      <c r="T97" s="124" t="s">
        <v>39</v>
      </c>
      <c r="U97" s="100"/>
      <c r="V97" s="92"/>
      <c r="W97" s="116">
        <v>45807</v>
      </c>
      <c r="X97" s="116">
        <v>45837</v>
      </c>
      <c r="Y97" s="116">
        <v>45837</v>
      </c>
      <c r="Z97" s="122" t="s">
        <v>40</v>
      </c>
      <c r="AA97" s="93"/>
      <c r="AB97" s="93"/>
      <c r="AC97" s="92" t="s">
        <v>368</v>
      </c>
      <c r="AD97" s="104"/>
      <c r="AE97" s="104"/>
      <c r="AF97" s="105"/>
      <c r="AG97" s="106"/>
      <c r="AH97" s="107">
        <v>2025</v>
      </c>
      <c r="AI97" s="80"/>
      <c r="AJ97" s="75"/>
    </row>
    <row r="98" spans="1:36" x14ac:dyDescent="0.35">
      <c r="A98" s="128">
        <f>SUBTOTAL(103,Tabla1513[VICEPRESIDENCIA])</f>
        <v>74</v>
      </c>
      <c r="B98" s="128">
        <f>SUBTOTAL(103,Tabla1513[[ÁREA QUE CONTRATA ]])</f>
        <v>74</v>
      </c>
      <c r="C98" s="128">
        <f>SUBTOTAL(103,Tabla1513[NÚMERO DEL PROCESO CONTRACTUAL])</f>
        <v>74</v>
      </c>
      <c r="D98" s="128">
        <f>SUBTOTAL(103,Tabla1513[MODALIDAD CONTRATACIÓN])</f>
        <v>74</v>
      </c>
      <c r="E98" s="128">
        <f>SUBTOTAL(103,Tabla1513[N° DE CONTRATO])</f>
        <v>74</v>
      </c>
      <c r="F98" s="128">
        <f>SUBTOTAL(103,Tabla1513[FECHA SUSCRIPCIÓN CONTRATO])</f>
        <v>74</v>
      </c>
      <c r="G98" s="128">
        <f>SUBTOTAL(103,Tabla1513[CLASE DE CONTRATO])</f>
        <v>74</v>
      </c>
      <c r="H98" s="137">
        <f>SUBTOTAL(103,Tabla1513[OBJETO DEL CONTRATO])</f>
        <v>74</v>
      </c>
      <c r="I98" s="129">
        <f>SUBTOTAL(109,Tabla1513[VALOR INICIAL DEL CONTRATO
SIN IVA
 (en pesos) ])</f>
        <v>456764957</v>
      </c>
      <c r="J98" s="129">
        <f>SUBTOTAL(109,Tabla1513[VALOR IVA
(SI APLICA)])</f>
        <v>50054126</v>
      </c>
      <c r="K98" s="129">
        <f>SUBTOTAL(109,Tabla1513[VALOR INICIAL DEL CONTRATO CON IVA])</f>
        <v>506819078</v>
      </c>
      <c r="L98" s="128">
        <f>SUBTOTAL(103,Tabla1513[TIPO DE IDENTIFICACIÓN CONTRATISTA])</f>
        <v>74</v>
      </c>
      <c r="M98" s="128">
        <f>SUBTOTAL(103,Tabla1513[NÚMERO IDENTIFICACIÓN])</f>
        <v>74</v>
      </c>
      <c r="N98" s="128">
        <f>SUBTOTAL(103,Tabla1513[CONTRATISTA: DÍGITO DE VERIFICACIÓN (NIT o RUT) ])</f>
        <v>48</v>
      </c>
      <c r="O98" s="128">
        <f>SUBTOTAL(103,Tabla1513[NOMBRE / RAZÓN SOCIAL DEL CONTRATISTA])</f>
        <v>74</v>
      </c>
      <c r="P98" s="128">
        <f>SUBTOTAL(103,Tabla1513[ADICIONES
(SI / NO)])</f>
        <v>74</v>
      </c>
      <c r="Q98" s="129">
        <f>SUBTOTAL(109,Tabla1513[VALOR DE LAS ADICIONES CON IVA])</f>
        <v>5664400</v>
      </c>
      <c r="R98" s="129">
        <f>SUBTOTAL(109,Tabla1513[VALOR TOTAL DEL CONTRATO CON IVA (VALOR INICIAL + ADICIONES) ])</f>
        <v>512483478</v>
      </c>
      <c r="S98" s="128">
        <f>SUBTOTAL(103,Tabla1513[PLAZO DEL CONTRATO (inicial)
(días)])</f>
        <v>73</v>
      </c>
      <c r="T98" s="128">
        <f>SUBTOTAL(103,Tabla1513[PRÓRROGA
(SI / NO)])</f>
        <v>74</v>
      </c>
      <c r="U98" s="128">
        <f>SUBTOTAL(103,Tabla1513[ADICIONES: NÚMERO DE DÍAS])</f>
        <v>4</v>
      </c>
      <c r="V98" s="128">
        <f>SUBTOTAL(103,Tabla1513[SUSPENSIÓN (SI/NO)])</f>
        <v>65</v>
      </c>
      <c r="W98" s="128">
        <f>SUBTOTAL(103,Tabla1513[FECHA INICIO CONTRATO])</f>
        <v>74</v>
      </c>
      <c r="X98" s="128">
        <f>SUBTOTAL(103,Tabla1513[FECHA TERMINACIÓN INICIAL CONTRATO])</f>
        <v>74</v>
      </c>
      <c r="Y98" s="128">
        <f>SUBTOTAL(103,Tabla1513[FECHA FINAL DEL CONTRATO])</f>
        <v>74</v>
      </c>
      <c r="Z98" s="128">
        <f>SUBTOTAL(103,Tabla1513[ESTADO DEL CONTRATO (EN EJECUCIÓN EN LIQUIDACIÓN POR LIQUIDAR NO SE LIQUIDA)])</f>
        <v>74</v>
      </c>
      <c r="AA98" s="128">
        <f>SUBTOTAL(103,Tabla1513[FECHA LIQUIDACIÓN DEL CONTRATO])</f>
        <v>0</v>
      </c>
      <c r="AB98" s="128">
        <f>SUBTOTAL(103,Tabla1513[CAUSAL DE TERMINACIÓN])</f>
        <v>0</v>
      </c>
      <c r="AC98" s="128">
        <f>SUBTOTAL(103,Tabla1513[RUBRO PRESUPUESTAL ASIGADO (SEPARAR CADA RUBRO CON ("/")])</f>
        <v>74</v>
      </c>
      <c r="AD98" s="128">
        <f>SUBTOTAL(103,Tabla1513[PORCENTAJE DE EJECUCIÓN FÍSICA
])</f>
        <v>56</v>
      </c>
      <c r="AE98" s="128">
        <f>SUBTOTAL(103,Tabla1513[PORCENTAJE DE EJECUCIÓN PRESUPUESTAL 
])</f>
        <v>56</v>
      </c>
      <c r="AF98" s="129">
        <f>SUBTOTAL(109,Tabla1513[VALOR PAGADO (EN PESOS)
])</f>
        <v>209003266.91999999</v>
      </c>
      <c r="AG98" s="128">
        <f>SUBTOTAL(103,Tabla1513[LINK CONSULTA SECOP I II 
(SEGÚN APLIQUE)])</f>
        <v>19</v>
      </c>
      <c r="AH98" s="128">
        <f>SUBTOTAL(103,Tabla1513[AÑO SUSCRIPCIÓN])</f>
        <v>74</v>
      </c>
      <c r="AI98" s="80"/>
      <c r="AJ98" s="75"/>
    </row>
    <row r="99" spans="1:36" x14ac:dyDescent="0.35">
      <c r="A99" s="89"/>
      <c r="B99" s="89"/>
      <c r="C99" s="89"/>
      <c r="D99" s="89"/>
      <c r="E99" s="89"/>
      <c r="F99" s="89"/>
      <c r="G99" s="89"/>
      <c r="H99" s="138"/>
      <c r="I99" s="94"/>
      <c r="J99" s="94"/>
      <c r="K99" s="25"/>
      <c r="L99" s="89"/>
      <c r="M99" s="89"/>
      <c r="N99" s="89"/>
      <c r="O99" s="89"/>
      <c r="P99" s="94"/>
      <c r="Q99" s="94"/>
      <c r="R99" s="94"/>
      <c r="S99" s="99"/>
      <c r="T99" s="89"/>
      <c r="U99" s="89"/>
      <c r="V99" s="89"/>
      <c r="W99" s="89"/>
      <c r="X99" s="89"/>
      <c r="Y99" s="89"/>
      <c r="Z99" s="97"/>
      <c r="AA99" s="130"/>
      <c r="AB99" s="130"/>
      <c r="AC99" s="130"/>
      <c r="AD99" s="130"/>
      <c r="AE99" s="131"/>
      <c r="AF99" s="132"/>
      <c r="AG99" s="89"/>
      <c r="AH99" s="89"/>
      <c r="AI99" s="89"/>
    </row>
    <row r="100" spans="1:36" x14ac:dyDescent="0.35">
      <c r="K100" s="25"/>
    </row>
  </sheetData>
  <sheetProtection autoFilter="0"/>
  <protectedRanges>
    <protectedRange sqref="G3:G18 G22:G97" name="Rango1"/>
  </protectedRanges>
  <conditionalFormatting sqref="A1">
    <cfRule type="containsText" dxfId="5" priority="1" operator="containsText" text="Faltan menos de 15 días para Terminar">
      <formula>NOT(ISERROR(SEARCH("Faltan menos de 15 días para Terminar",A1)))</formula>
    </cfRule>
    <cfRule type="containsText" dxfId="4" priority="2" operator="containsText" text="Faltan menos de 15 días para Terminar">
      <formula>NOT(ISERROR(SEARCH("Faltan menos de 15 días para Terminar",A1)))</formula>
    </cfRule>
    <cfRule type="containsText" dxfId="3" priority="3" operator="containsText" text="Terminado">
      <formula>NOT(ISERROR(SEARCH("Terminado",A1)))</formula>
    </cfRule>
    <cfRule type="containsText" dxfId="2" priority="4" operator="containsText" text="Faltan menos de 15 días para Terminar">
      <formula>NOT(ISERROR(SEARCH("Faltan menos de 15 días para Terminar",A1)))</formula>
    </cfRule>
    <cfRule type="containsText" dxfId="1" priority="5" operator="containsText" text="Faltan menos de 30 días para Terminar">
      <formula>NOT(ISERROR(SEARCH("Faltan menos de 30 días para Terminar",A1)))</formula>
    </cfRule>
    <cfRule type="containsText" dxfId="0" priority="6" operator="containsText" text="Faltan menos de 30 días para Terminar">
      <formula>NOT(ISERROR(SEARCH("Faltan menos de 30 días para Terminar",A1)))</formula>
    </cfRule>
  </conditionalFormatting>
  <dataValidations disablePrompts="1" count="8">
    <dataValidation type="list" allowBlank="1" showInputMessage="1" showErrorMessage="1" sqref="Z3:Z97" xr:uid="{8A2B9821-8D22-4D4B-BCDD-DAEF3FD53561}">
      <formula1>"En ejecución, Finalizado, En Liquidación, Liquidado, Por Liquidar,No se Liquida"</formula1>
    </dataValidation>
    <dataValidation type="list" allowBlank="1" showInputMessage="1" showErrorMessage="1" sqref="A3:A97" xr:uid="{B350657A-B651-45BD-B674-1269665104B4}">
      <formula1>"Presidencia_, Secretaría_General, Vicepresidencia_Comercial, Vicepresidencia_Desarrollo_Corporativo, Vicepresidencia_Financiera, Vicepresidencia_De_Indemnizaciones,Vicepresidencia_Jurídica,Vicepresidencia_Técnica"</formula1>
    </dataValidation>
    <dataValidation type="list" allowBlank="1" showInputMessage="1" showErrorMessage="1" sqref="D23:D97" xr:uid="{6A6324A1-EE2E-438A-98A2-6E4154B525A3}">
      <formula1>"SIMPLIFICADA, INVITACIÓN ABIERTA, INVITACIÓN CERRADA, INVITACIÓN DIRECTA,CONTRATACIÓN DIRECTA"</formula1>
    </dataValidation>
    <dataValidation type="list" allowBlank="1" showInputMessage="1" showErrorMessage="1" sqref="V20:V91 T3:T97 P3:P97" xr:uid="{53A4B623-A9F6-48D1-8810-2B7895451D2B}">
      <formula1>"SI, NO"</formula1>
    </dataValidation>
    <dataValidation type="list" allowBlank="1" showInputMessage="1" showErrorMessage="1" sqref="D3:D22" xr:uid="{DFFC9C36-4142-47FF-AAB5-E23AFFBCD8DD}">
      <formula1>"ACEPTACIÓN DE OFERTA, INVITACIÓN ABIERTA, INVITACIÓN CERRADA, INVITACIÓN DIRECTA"</formula1>
    </dataValidation>
    <dataValidation type="whole" allowBlank="1" showInputMessage="1" showErrorMessage="1" sqref="M70 M27:M52" xr:uid="{8CB20783-4EAC-4EB5-975D-F1E67DC77844}">
      <formula1>0</formula1>
      <formula2>10000000000000</formula2>
    </dataValidation>
    <dataValidation type="whole" allowBlank="1" showInputMessage="1" showErrorMessage="1" sqref="K46" xr:uid="{8569CAB5-FC04-4795-8DF0-DF03EA02DCC6}">
      <formula1>1</formula1>
      <formula2>70000000</formula2>
    </dataValidation>
    <dataValidation type="whole" allowBlank="1" showInputMessage="1" showErrorMessage="1" sqref="I33 K27:K30 K47:K49 K32:K45 K70 K51:K52" xr:uid="{89D7721D-C961-41C0-806E-A3733EE804F6}">
      <formula1>1</formula1>
      <formula2>58000000</formula2>
    </dataValidation>
  </dataValidations>
  <pageMargins left="0.51181102362204722" right="0.51181102362204722" top="0.74803149606299213" bottom="0.74803149606299213" header="0.31496062992125984" footer="0.31496062992125984"/>
  <pageSetup scale="90" orientation="landscape" r:id="rId1"/>
  <headerFooter>
    <oddFooter>&amp;C_x000D_&amp;1#&amp;"Calibri"&amp;10&amp;K000000 DOCUMENTO DE USO INTERNO</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CASA MATRIZ</vt:lpstr>
      <vt:lpstr>SUCURSALES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JANET RAMIREZ SAYAGO</dc:creator>
  <cp:lastModifiedBy>SANDRA JANET RAMIREZ SAYAGO</cp:lastModifiedBy>
  <dcterms:created xsi:type="dcterms:W3CDTF">2025-06-20T00:40:40Z</dcterms:created>
  <dcterms:modified xsi:type="dcterms:W3CDTF">2025-06-26T16:39:30Z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9f3886-688c-41ec-beb5-f6c446299e5f_Enabled">
    <vt:lpwstr>true</vt:lpwstr>
  </property>
  <property fmtid="{D5CDD505-2E9C-101B-9397-08002B2CF9AE}" pid="3" name="MSIP_Label_1f9f3886-688c-41ec-beb5-f6c446299e5f_SetDate">
    <vt:lpwstr>2025-06-20T01:03:00Z</vt:lpwstr>
  </property>
  <property fmtid="{D5CDD505-2E9C-101B-9397-08002B2CF9AE}" pid="4" name="MSIP_Label_1f9f3886-688c-41ec-beb5-f6c446299e5f_Method">
    <vt:lpwstr>Standard</vt:lpwstr>
  </property>
  <property fmtid="{D5CDD505-2E9C-101B-9397-08002B2CF9AE}" pid="5" name="MSIP_Label_1f9f3886-688c-41ec-beb5-f6c446299e5f_Name">
    <vt:lpwstr>Interno - Acceso abierto (No Cifrado)</vt:lpwstr>
  </property>
  <property fmtid="{D5CDD505-2E9C-101B-9397-08002B2CF9AE}" pid="6" name="MSIP_Label_1f9f3886-688c-41ec-beb5-f6c446299e5f_SiteId">
    <vt:lpwstr>73e84937-70de-4ceb-8f14-b8f9ab356f6e</vt:lpwstr>
  </property>
  <property fmtid="{D5CDD505-2E9C-101B-9397-08002B2CF9AE}" pid="7" name="MSIP_Label_1f9f3886-688c-41ec-beb5-f6c446299e5f_ActionId">
    <vt:lpwstr>aeac7c70-b14c-4d03-bece-0915de3824d1</vt:lpwstr>
  </property>
  <property fmtid="{D5CDD505-2E9C-101B-9397-08002B2CF9AE}" pid="8" name="MSIP_Label_1f9f3886-688c-41ec-beb5-f6c446299e5f_ContentBits">
    <vt:lpwstr>2</vt:lpwstr>
  </property>
  <property fmtid="{D5CDD505-2E9C-101B-9397-08002B2CF9AE}" pid="9" name="MSIP_Label_1f9f3886-688c-41ec-beb5-f6c446299e5f_Tag">
    <vt:lpwstr>10, 3, 0, 1</vt:lpwstr>
  </property>
</Properties>
</file>